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<sst xmlns="http://schemas.openxmlformats.org/spreadsheetml/2006/main" count="337" uniqueCount="162">
  <si>
    <t>ОТЧЕТ ОБ ИСПОЛНЕНИИ БЮДЖЕТА</t>
  </si>
  <si>
    <t>КОДЫ</t>
  </si>
  <si>
    <t xml:space="preserve">Форма по ОКУД </t>
  </si>
  <si>
    <t>0503117</t>
  </si>
  <si>
    <t>на 1 января 2022 г.</t>
  </si>
  <si>
    <t xml:space="preserve">Дата </t>
  </si>
  <si>
    <t>Наименование финансового органа</t>
  </si>
  <si>
    <t>Администрация Давыдовского муниципального образования Пугачевского муниципального района Саратовской области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</si>
  <si>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</si>
  <si>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</si>
  <si>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</si>
  <si>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</si>
  <si>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Давыдовского МО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</si>
  <si>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</si>
  <si>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</si>
  <si>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</si>
  <si>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</si>
  <si>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</si>
  <si>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</si>
  <si>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</si>
  <si>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</si>
  <si>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</si>
  <si>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</si>
  <si>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</si>
  <si>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</si>
  <si>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</si>
  <si>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</si>
  <si>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</si>
  <si>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</si>
  <si>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</si>
  <si>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</si>
  <si>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</si>
  <si>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</si>
  <si>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</si>
  <si>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</si>
  <si>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</si>
  <si>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</si>
  <si>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</si>
  <si>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061 10804020 01 1000 110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</si>
  <si>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</si>
  <si>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061 11105025 10 0000 120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</si>
  <si>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</si>
  <si>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061 11105035 10 0000 120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</si>
  <si>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</si>
  <si>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061 11107015 10 0000 120</t>
  </si>
  <si>
    <t>061 20216001 10 0001 150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</si>
  <si>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</si>
  <si>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061 20235118 10 0000 150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</si>
  <si>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</si>
  <si>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061 20240014 10 0024 150</t>
  </si>
  <si>
    <t>Прочие межбюджетные трансферты, передаваемые бюджетам</t>
  </si>
  <si>
    <t>061 20249999 10 0054 150</t>
  </si>
  <si>
    <t>Прочие безвозмездные поступления от негосударственных организаций в бюджеты муниципальных районов</t>
  </si>
  <si>
    <t>061 20405099 10 0001 150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</si>
  <si>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</si>
  <si>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182 10102010 01 1000 110</t>
  </si>
  <si>
    <t>182 10102010 01 2100 110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</si>
  <si>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</si>
  <si>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</si>
  <si>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</si>
  <si>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</si>
  <si>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</si>
  <si>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</si>
  <si>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182 10102030 01 3000 110</t>
  </si>
  <si>
    <t>Единый сельскохозяйственный налог</t>
  </si>
  <si>
    <t>182 10503010 01 1000 110</t>
  </si>
  <si>
    <t>182 10503010 01 2100 110</t>
  </si>
  <si>
    <t>182 10503010 01 3000 110</t>
  </si>
  <si>
    <t>182 10601030 10 1000 110</t>
  </si>
  <si>
    <t>182 10601030 10 2100 110</t>
  </si>
  <si>
    <t>182 10606033 10 1000 110</t>
  </si>
  <si>
    <t>182 10606033 10 2100 110</t>
  </si>
  <si>
    <t>182 10606043 10 1000 110</t>
  </si>
  <si>
    <t>182 10606043 10 2100 110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</si>
  <si>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</si>
  <si>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</si>
  <si>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</si>
  <si>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</si>
  <si>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</si>
  <si>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061 0102 7130002000 121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</si>
  <si>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</si>
  <si>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061 0102 7130002000 129</t>
  </si>
  <si>
    <t>061 0102 7830078620 121</t>
  </si>
  <si>
    <t>061 0102 7830078620 129</t>
  </si>
  <si>
    <t>061 0104 7130002200 121</t>
  </si>
  <si>
    <t>061 0104 7130002200 129</t>
  </si>
  <si>
    <t>Прочая закупка товаров, работ и услуг для обеспечения государственных (муниципальных) нужд</t>
  </si>
  <si>
    <t>061 0104 7130002200 244</t>
  </si>
  <si>
    <t>Закупка энергетических ресурсов</t>
  </si>
  <si>
    <t>061 0104 7130002200 247</t>
  </si>
  <si>
    <t>Уплата иных платежей</t>
  </si>
  <si>
    <t>061 0104 7130002200 853</t>
  </si>
  <si>
    <t>Уплата прочих налогов, сборов</t>
  </si>
  <si>
    <t>061 0104 7130006100 852</t>
  </si>
  <si>
    <t>Специальные расходы</t>
  </si>
  <si>
    <t>061 0107 7120001400 880</t>
  </si>
  <si>
    <t>061 0113 26001N0000 244</t>
  </si>
  <si>
    <t>061 0113 7530000800 244</t>
  </si>
  <si>
    <t>Исполнение судебных актов Российской Федерации и мировых соглашений по возмещению причиненного вреда</t>
  </si>
  <si>
    <t>061 0113 7530000800 831</t>
  </si>
  <si>
    <t>061 0113 7530000800 853</t>
  </si>
  <si>
    <t>061 0203 7710051180 121</t>
  </si>
  <si>
    <t>061 0203 7710051180 129</t>
  </si>
  <si>
    <t>061 0203 7710051180 244</t>
  </si>
  <si>
    <t>061 0409 31002N0000 244</t>
  </si>
  <si>
    <t>061 0409 31003N0000 244</t>
  </si>
  <si>
    <t>061 0412 23001N0000 244</t>
  </si>
  <si>
    <t>061 0502 7530005200 244</t>
  </si>
  <si>
    <t>Бюджетные инвестиции в объекты капитального строительства государственной (муниципальной) собственности</t>
  </si>
  <si>
    <t>061 0502 7530005200 414</t>
  </si>
  <si>
    <t>061 0503 25001N0000 244</t>
  </si>
  <si>
    <t>061 0503 7560005300 247</t>
  </si>
  <si>
    <t>061 0503 7560005300 853</t>
  </si>
  <si>
    <t>061 0503 7560005600 244</t>
  </si>
  <si>
    <t>061 0503 7560005700 244</t>
  </si>
  <si>
    <t>061 0705 7130002200 244</t>
  </si>
  <si>
    <t>061 0804 27001N0000 244</t>
  </si>
  <si>
    <t>061 0804 27002N0000 244</t>
  </si>
  <si>
    <t>Иные пенсии, социальные доплаты к пенсиям</t>
  </si>
  <si>
    <t>061 1001 7520000010 312</t>
  </si>
  <si>
    <t>Обслуживание муниципального долга</t>
  </si>
  <si>
    <t>061 1301 7600003010 730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</si>
  <si>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</si>
  <si>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</si>
  <si>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</si>
  <si>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</si>
  <si>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</si>
  <si>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</si>
  <si>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</si>
  <si>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</si>
  <si>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</si>
  <si>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</si>
  <si>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061 01030100 10 0000 810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</si>
  <si>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</si>
  <si>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</si>
  <si>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</si>
  <si>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</si>
  <si>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</si>
  <si>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</si>
  <si>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</si>
  <si>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000 01050201 00 0000 510</t>
  </si>
  <si>
    <t xml:space="preserve">     уменьшение остатков средств</t>
  </si>
  <si>
    <t>720</t>
  </si>
  <si>
    <t>000 01050201 00 0000 610</t>
  </si>
  <si>
    <t>Глава Давыдовского МО</t>
  </si>
  <si>
    <t>Тарасов А. Г.</t>
  </si>
  <si>
    <t>(подпись)</t>
  </si>
  <si>
    <t>(расшифровка подписи)</t>
  </si>
  <si>
    <t>Главный бухгалтер</t>
  </si>
  <si>
    <t>Губина Е. С.</t>
  </si>
  <si>
    <t>Главный специалист</t>
  </si>
  <si>
    <t>Тихонова Н. В.</t>
  </si>
  <si>
    <t xml:space="preserve">   12 января 2022 г.   </t>
  </si>
  <si>
    <t>Форма 0503117 с.1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</si>
  <si>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</si>
  <si>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</si>
  <si>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</si>
  <si>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</si>
  <si>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на выравнивание бюджетной обеспеченности из бюджета муниципального района бюджетам сельских поселений (за счет субвенции из областного бюджета)</t>
  </si>
  <si>
    <t>26822709</t>
  </si>
  <si>
    <t>061</t>
  </si>
  <si>
    <t>63637415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</si>
</sst>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  <xf numFmtId="4" fontId="0" fillId="0" borderId="0" xfId="0" applyNumberFormat="1" applyAlignment="1">
      <alignment/>
    </xf>
    <xf numFmtId="0" fontId="45" fillId="9" borderId="21" xfId="0" applyNumberFormat="1" applyFont="1" applyFill="1" applyBorder="1" applyAlignment="1">
      <alignment horizontal="left" vertical="center" wrapText="1"/>
    </xf>
    <xf numFmtId="0" fontId="45" fillId="33" borderId="2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tabSelected="1" zoomScalePageLayoutView="0" workbookViewId="0" topLeftCell="A82">
      <selection activeCell="P87" sqref="P87:S87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0.57421875" style="1" customWidth="1"/>
    <col min="13" max="14" width="2.7109375" style="1" customWidth="1"/>
    <col min="15" max="15" width="10.28125" style="1" customWidth="1"/>
    <col min="16" max="16" width="7.7109375" style="1" customWidth="1"/>
    <col min="17" max="17" width="3.7109375" style="1" customWidth="1"/>
    <col min="18" max="18" width="1.7109375" style="1" customWidth="1"/>
    <col min="19" max="19" width="2.28125" style="1" customWidth="1"/>
    <col min="20" max="20" width="4.7109375" style="1" customWidth="1"/>
    <col min="21" max="21" width="12.7109375" style="1" customWidth="1"/>
    <col min="23" max="23" width="14.421875" style="0" customWidth="1"/>
    <col min="24" max="24" width="11.7109375" style="0" bestFit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10" t="s">
        <v>5</v>
      </c>
      <c r="T3" s="10"/>
      <c r="U3" s="4">
        <v>44562</v>
      </c>
    </row>
    <row r="4" spans="1:21" s="1" customFormat="1" ht="13.5" customHeight="1">
      <c r="A4" s="8" t="s">
        <v>6</v>
      </c>
      <c r="B4" s="8"/>
      <c r="C4" s="8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10" t="s">
        <v>8</v>
      </c>
      <c r="S4" s="10"/>
      <c r="T4" s="10"/>
      <c r="U4" s="6" t="s">
        <v>159</v>
      </c>
    </row>
    <row r="5" spans="1:21" s="1" customFormat="1" ht="13.5" customHeight="1">
      <c r="A5" s="8"/>
      <c r="B5" s="8"/>
      <c r="C5" s="8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10" t="s">
        <v>9</v>
      </c>
      <c r="S5" s="10"/>
      <c r="T5" s="10"/>
      <c r="U5" s="6" t="s">
        <v>160</v>
      </c>
    </row>
    <row r="6" spans="1:21" s="1" customFormat="1" ht="13.5" customHeight="1">
      <c r="A6" s="8" t="s">
        <v>11</v>
      </c>
      <c r="B6" s="8"/>
      <c r="C6" s="8"/>
      <c r="D6" s="8"/>
      <c r="E6" s="57" t="s">
        <v>12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10" t="s">
        <v>13</v>
      </c>
      <c r="S6" s="10"/>
      <c r="T6" s="10"/>
      <c r="U6" s="6" t="s">
        <v>161</v>
      </c>
    </row>
    <row r="7" spans="1:21" s="1" customFormat="1" ht="13.5" customHeight="1">
      <c r="A7" s="5" t="s">
        <v>14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 t="s">
        <v>10</v>
      </c>
    </row>
    <row r="8" spans="1:21" s="1" customFormat="1" ht="13.5" customHeight="1">
      <c r="A8" s="8" t="s">
        <v>16</v>
      </c>
      <c r="B8" s="8"/>
      <c r="C8" s="8" t="s">
        <v>17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0" t="s">
        <v>18</v>
      </c>
      <c r="R8" s="10"/>
      <c r="S8" s="10"/>
      <c r="T8" s="10"/>
      <c r="U8" s="7" t="s">
        <v>19</v>
      </c>
    </row>
    <row r="9" spans="1:21" s="1" customFormat="1" ht="13.5" customHeight="1">
      <c r="A9" s="42" t="s">
        <v>20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" customFormat="1" ht="34.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 t="s">
        <v>22</v>
      </c>
      <c r="J10" s="43"/>
      <c r="K10" s="43" t="s">
        <v>23</v>
      </c>
      <c r="L10" s="43"/>
      <c r="M10" s="44" t="s">
        <v>24</v>
      </c>
      <c r="N10" s="44"/>
      <c r="O10" s="44"/>
      <c r="P10" s="44" t="s">
        <v>25</v>
      </c>
      <c r="Q10" s="44"/>
      <c r="R10" s="44"/>
      <c r="S10" s="44"/>
      <c r="T10" s="45" t="s">
        <v>26</v>
      </c>
      <c r="U10" s="45"/>
    </row>
    <row r="11" spans="1:21" s="1" customFormat="1" ht="12.75" customHeight="1">
      <c r="A11" s="39" t="s">
        <v>27</v>
      </c>
      <c r="B11" s="39"/>
      <c r="C11" s="39"/>
      <c r="D11" s="39"/>
      <c r="E11" s="39"/>
      <c r="F11" s="39"/>
      <c r="G11" s="39"/>
      <c r="H11" s="39"/>
      <c r="I11" s="39" t="s">
        <v>28</v>
      </c>
      <c r="J11" s="39"/>
      <c r="K11" s="39" t="s">
        <v>29</v>
      </c>
      <c r="L11" s="39"/>
      <c r="M11" s="40" t="s">
        <v>30</v>
      </c>
      <c r="N11" s="40"/>
      <c r="O11" s="40"/>
      <c r="P11" s="40" t="s">
        <v>31</v>
      </c>
      <c r="Q11" s="40"/>
      <c r="R11" s="40"/>
      <c r="S11" s="40"/>
      <c r="T11" s="41" t="s">
        <v>32</v>
      </c>
      <c r="U11" s="41"/>
    </row>
    <row r="12" spans="1:23" s="1" customFormat="1" ht="13.5" customHeight="1">
      <c r="A12" s="34" t="s">
        <v>33</v>
      </c>
      <c r="B12" s="34"/>
      <c r="C12" s="34"/>
      <c r="D12" s="34"/>
      <c r="E12" s="34"/>
      <c r="F12" s="34"/>
      <c r="G12" s="34"/>
      <c r="H12" s="34"/>
      <c r="I12" s="35" t="s">
        <v>34</v>
      </c>
      <c r="J12" s="35"/>
      <c r="K12" s="35" t="s">
        <v>35</v>
      </c>
      <c r="L12" s="35"/>
      <c r="M12" s="37">
        <f>7685300</f>
        <v>7685300</v>
      </c>
      <c r="N12" s="37"/>
      <c r="O12" s="37"/>
      <c r="P12" s="37">
        <f>SUM(P13:S37)</f>
        <v>7827951.680000001</v>
      </c>
      <c r="Q12" s="37"/>
      <c r="R12" s="37"/>
      <c r="S12" s="37"/>
      <c r="T12" s="51">
        <f>SUM(T13:U37)</f>
        <v>-142651.68000000005</v>
      </c>
      <c r="U12" s="56"/>
      <c r="W12" s="59">
        <f>M12-P12</f>
        <v>-142651.68000000063</v>
      </c>
    </row>
    <row r="13" spans="1:21" s="1" customFormat="1" ht="45" customHeight="1">
      <c r="A13" s="26" t="s">
        <v>37</v>
      </c>
      <c r="B13" s="26"/>
      <c r="C13" s="26"/>
      <c r="D13" s="26"/>
      <c r="E13" s="26"/>
      <c r="F13" s="26"/>
      <c r="G13" s="26"/>
      <c r="H13" s="26"/>
      <c r="I13" s="28" t="s">
        <v>34</v>
      </c>
      <c r="J13" s="28"/>
      <c r="K13" s="28" t="s">
        <v>38</v>
      </c>
      <c r="L13" s="28"/>
      <c r="M13" s="30">
        <f>1600</f>
        <v>1600</v>
      </c>
      <c r="N13" s="30"/>
      <c r="O13" s="30"/>
      <c r="P13" s="30">
        <f>1600</f>
        <v>1600</v>
      </c>
      <c r="Q13" s="30"/>
      <c r="R13" s="30"/>
      <c r="S13" s="30"/>
      <c r="T13" s="55">
        <f>0</f>
        <v>0</v>
      </c>
      <c r="U13" s="55"/>
    </row>
    <row r="14" spans="1:21" s="1" customFormat="1" ht="45" customHeight="1">
      <c r="A14" s="26" t="s">
        <v>39</v>
      </c>
      <c r="B14" s="26"/>
      <c r="C14" s="26"/>
      <c r="D14" s="26"/>
      <c r="E14" s="26"/>
      <c r="F14" s="26"/>
      <c r="G14" s="26"/>
      <c r="H14" s="26"/>
      <c r="I14" s="28" t="s">
        <v>34</v>
      </c>
      <c r="J14" s="28"/>
      <c r="K14" s="28" t="s">
        <v>40</v>
      </c>
      <c r="L14" s="28"/>
      <c r="M14" s="30">
        <f>8800</f>
        <v>8800</v>
      </c>
      <c r="N14" s="30"/>
      <c r="O14" s="30"/>
      <c r="P14" s="30">
        <f>4392.28</f>
        <v>4392.28</v>
      </c>
      <c r="Q14" s="30"/>
      <c r="R14" s="30"/>
      <c r="S14" s="30"/>
      <c r="T14" s="55">
        <f>4407.72</f>
        <v>4407.72</v>
      </c>
      <c r="U14" s="55"/>
    </row>
    <row r="15" spans="1:21" s="1" customFormat="1" ht="33.75" customHeight="1">
      <c r="A15" s="26" t="s">
        <v>41</v>
      </c>
      <c r="B15" s="26"/>
      <c r="C15" s="26"/>
      <c r="D15" s="26"/>
      <c r="E15" s="26"/>
      <c r="F15" s="26"/>
      <c r="G15" s="26"/>
      <c r="H15" s="26"/>
      <c r="I15" s="28" t="s">
        <v>34</v>
      </c>
      <c r="J15" s="28"/>
      <c r="K15" s="28" t="s">
        <v>42</v>
      </c>
      <c r="L15" s="28"/>
      <c r="M15" s="30">
        <f>10200</f>
        <v>10200</v>
      </c>
      <c r="N15" s="30"/>
      <c r="O15" s="30"/>
      <c r="P15" s="30">
        <f>10249.92</f>
        <v>10249.92</v>
      </c>
      <c r="Q15" s="30"/>
      <c r="R15" s="30"/>
      <c r="S15" s="30"/>
      <c r="T15" s="55">
        <f>M15-P15</f>
        <v>-49.92000000000007</v>
      </c>
      <c r="U15" s="54"/>
    </row>
    <row r="16" spans="1:21" s="1" customFormat="1" ht="33.75" customHeight="1">
      <c r="A16" s="26" t="s">
        <v>43</v>
      </c>
      <c r="B16" s="26"/>
      <c r="C16" s="26"/>
      <c r="D16" s="26"/>
      <c r="E16" s="26"/>
      <c r="F16" s="26"/>
      <c r="G16" s="26"/>
      <c r="H16" s="26"/>
      <c r="I16" s="28" t="s">
        <v>34</v>
      </c>
      <c r="J16" s="28"/>
      <c r="K16" s="28" t="s">
        <v>44</v>
      </c>
      <c r="L16" s="28"/>
      <c r="M16" s="30">
        <f>1600</f>
        <v>1600</v>
      </c>
      <c r="N16" s="30"/>
      <c r="O16" s="30"/>
      <c r="P16" s="30">
        <f>1683.6</f>
        <v>1683.6</v>
      </c>
      <c r="Q16" s="30"/>
      <c r="R16" s="30"/>
      <c r="S16" s="30"/>
      <c r="T16" s="55">
        <f>M16-P16</f>
        <v>-83.59999999999991</v>
      </c>
      <c r="U16" s="54"/>
    </row>
    <row r="17" spans="1:21" s="1" customFormat="1" ht="27" customHeight="1">
      <c r="A17" s="26" t="s">
        <v>158</v>
      </c>
      <c r="B17" s="26"/>
      <c r="C17" s="26"/>
      <c r="D17" s="26"/>
      <c r="E17" s="26"/>
      <c r="F17" s="26"/>
      <c r="G17" s="26"/>
      <c r="H17" s="26"/>
      <c r="I17" s="28" t="s">
        <v>34</v>
      </c>
      <c r="J17" s="28"/>
      <c r="K17" s="28" t="s">
        <v>45</v>
      </c>
      <c r="L17" s="28"/>
      <c r="M17" s="30">
        <f>79800</f>
        <v>79800</v>
      </c>
      <c r="N17" s="30"/>
      <c r="O17" s="30"/>
      <c r="P17" s="30">
        <f>79800</f>
        <v>79800</v>
      </c>
      <c r="Q17" s="30"/>
      <c r="R17" s="30"/>
      <c r="S17" s="30"/>
      <c r="T17" s="55">
        <f>0</f>
        <v>0</v>
      </c>
      <c r="U17" s="55"/>
    </row>
    <row r="18" spans="1:21" s="1" customFormat="1" ht="24" customHeight="1">
      <c r="A18" s="26" t="s">
        <v>46</v>
      </c>
      <c r="B18" s="26"/>
      <c r="C18" s="26"/>
      <c r="D18" s="26"/>
      <c r="E18" s="26"/>
      <c r="F18" s="26"/>
      <c r="G18" s="26"/>
      <c r="H18" s="26"/>
      <c r="I18" s="28" t="s">
        <v>34</v>
      </c>
      <c r="J18" s="28"/>
      <c r="K18" s="28" t="s">
        <v>47</v>
      </c>
      <c r="L18" s="28"/>
      <c r="M18" s="30">
        <f>234200</f>
        <v>234200</v>
      </c>
      <c r="N18" s="30"/>
      <c r="O18" s="30"/>
      <c r="P18" s="30">
        <f>234200</f>
        <v>234200</v>
      </c>
      <c r="Q18" s="30"/>
      <c r="R18" s="30"/>
      <c r="S18" s="30"/>
      <c r="T18" s="55">
        <f>0</f>
        <v>0</v>
      </c>
      <c r="U18" s="55"/>
    </row>
    <row r="19" spans="1:21" s="1" customFormat="1" ht="33.75" customHeight="1">
      <c r="A19" s="26" t="s">
        <v>48</v>
      </c>
      <c r="B19" s="26"/>
      <c r="C19" s="26"/>
      <c r="D19" s="26"/>
      <c r="E19" s="26"/>
      <c r="F19" s="26"/>
      <c r="G19" s="26"/>
      <c r="H19" s="26"/>
      <c r="I19" s="28" t="s">
        <v>34</v>
      </c>
      <c r="J19" s="28"/>
      <c r="K19" s="28" t="s">
        <v>49</v>
      </c>
      <c r="L19" s="28"/>
      <c r="M19" s="30">
        <f>2263000</f>
        <v>2263000</v>
      </c>
      <c r="N19" s="30"/>
      <c r="O19" s="30"/>
      <c r="P19" s="30">
        <f>2263000</f>
        <v>2263000</v>
      </c>
      <c r="Q19" s="30"/>
      <c r="R19" s="30"/>
      <c r="S19" s="30"/>
      <c r="T19" s="55">
        <f>0</f>
        <v>0</v>
      </c>
      <c r="U19" s="55"/>
    </row>
    <row r="20" spans="1:21" s="1" customFormat="1" ht="13.5" customHeight="1">
      <c r="A20" s="26" t="s">
        <v>50</v>
      </c>
      <c r="B20" s="26"/>
      <c r="C20" s="26"/>
      <c r="D20" s="26"/>
      <c r="E20" s="26"/>
      <c r="F20" s="26"/>
      <c r="G20" s="26"/>
      <c r="H20" s="26"/>
      <c r="I20" s="28" t="s">
        <v>34</v>
      </c>
      <c r="J20" s="28"/>
      <c r="K20" s="28" t="s">
        <v>51</v>
      </c>
      <c r="L20" s="28"/>
      <c r="M20" s="30">
        <f>46500</f>
        <v>46500</v>
      </c>
      <c r="N20" s="30"/>
      <c r="O20" s="30"/>
      <c r="P20" s="30">
        <f>46500</f>
        <v>46500</v>
      </c>
      <c r="Q20" s="30"/>
      <c r="R20" s="30"/>
      <c r="S20" s="30"/>
      <c r="T20" s="55">
        <f>0</f>
        <v>0</v>
      </c>
      <c r="U20" s="55"/>
    </row>
    <row r="21" spans="1:21" s="1" customFormat="1" ht="24" customHeight="1">
      <c r="A21" s="26" t="s">
        <v>52</v>
      </c>
      <c r="B21" s="26"/>
      <c r="C21" s="26"/>
      <c r="D21" s="26"/>
      <c r="E21" s="26"/>
      <c r="F21" s="26"/>
      <c r="G21" s="26"/>
      <c r="H21" s="26"/>
      <c r="I21" s="28" t="s">
        <v>34</v>
      </c>
      <c r="J21" s="28"/>
      <c r="K21" s="28" t="s">
        <v>53</v>
      </c>
      <c r="L21" s="28"/>
      <c r="M21" s="30">
        <f>150000</f>
        <v>150000</v>
      </c>
      <c r="N21" s="30"/>
      <c r="O21" s="30"/>
      <c r="P21" s="30">
        <f>150000</f>
        <v>150000</v>
      </c>
      <c r="Q21" s="30"/>
      <c r="R21" s="30"/>
      <c r="S21" s="30"/>
      <c r="T21" s="55">
        <f>0</f>
        <v>0</v>
      </c>
      <c r="U21" s="55"/>
    </row>
    <row r="22" spans="1:21" s="1" customFormat="1" ht="45" customHeight="1">
      <c r="A22" s="26" t="s">
        <v>54</v>
      </c>
      <c r="B22" s="26"/>
      <c r="C22" s="26"/>
      <c r="D22" s="26"/>
      <c r="E22" s="26"/>
      <c r="F22" s="26"/>
      <c r="G22" s="26"/>
      <c r="H22" s="26"/>
      <c r="I22" s="28" t="s">
        <v>34</v>
      </c>
      <c r="J22" s="28"/>
      <c r="K22" s="28" t="s">
        <v>55</v>
      </c>
      <c r="L22" s="28"/>
      <c r="M22" s="30">
        <f>422800</f>
        <v>422800</v>
      </c>
      <c r="N22" s="30"/>
      <c r="O22" s="30"/>
      <c r="P22" s="30">
        <f>466917.64</f>
        <v>466917.64</v>
      </c>
      <c r="Q22" s="30"/>
      <c r="R22" s="30"/>
      <c r="S22" s="30"/>
      <c r="T22" s="55">
        <f>M22-P22</f>
        <v>-44117.640000000014</v>
      </c>
      <c r="U22" s="54"/>
    </row>
    <row r="23" spans="1:21" s="1" customFormat="1" ht="45" customHeight="1">
      <c r="A23" s="26" t="s">
        <v>54</v>
      </c>
      <c r="B23" s="26"/>
      <c r="C23" s="26"/>
      <c r="D23" s="26"/>
      <c r="E23" s="26"/>
      <c r="F23" s="26"/>
      <c r="G23" s="26"/>
      <c r="H23" s="26"/>
      <c r="I23" s="28" t="s">
        <v>34</v>
      </c>
      <c r="J23" s="28"/>
      <c r="K23" s="28" t="s">
        <v>56</v>
      </c>
      <c r="L23" s="28"/>
      <c r="M23" s="53" t="s">
        <v>36</v>
      </c>
      <c r="N23" s="53"/>
      <c r="O23" s="53"/>
      <c r="P23" s="30">
        <f>24.83</f>
        <v>24.83</v>
      </c>
      <c r="Q23" s="30"/>
      <c r="R23" s="30"/>
      <c r="S23" s="30"/>
      <c r="T23" s="55">
        <f>-P23</f>
        <v>-24.83</v>
      </c>
      <c r="U23" s="54"/>
    </row>
    <row r="24" spans="1:21" s="1" customFormat="1" ht="45" customHeight="1">
      <c r="A24" s="26" t="s">
        <v>54</v>
      </c>
      <c r="B24" s="26"/>
      <c r="C24" s="26"/>
      <c r="D24" s="26"/>
      <c r="E24" s="26"/>
      <c r="F24" s="26"/>
      <c r="G24" s="26"/>
      <c r="H24" s="26"/>
      <c r="I24" s="28" t="s">
        <v>34</v>
      </c>
      <c r="J24" s="28"/>
      <c r="K24" s="28" t="s">
        <v>57</v>
      </c>
      <c r="L24" s="28"/>
      <c r="M24" s="53" t="s">
        <v>36</v>
      </c>
      <c r="N24" s="53"/>
      <c r="O24" s="53"/>
      <c r="P24" s="30">
        <f>86.33</f>
        <v>86.33</v>
      </c>
      <c r="Q24" s="30"/>
      <c r="R24" s="30"/>
      <c r="S24" s="30"/>
      <c r="T24" s="55">
        <f>-P24</f>
        <v>-86.33</v>
      </c>
      <c r="U24" s="54"/>
    </row>
    <row r="25" spans="1:21" s="1" customFormat="1" ht="66" customHeight="1">
      <c r="A25" s="26" t="s">
        <v>58</v>
      </c>
      <c r="B25" s="26"/>
      <c r="C25" s="26"/>
      <c r="D25" s="26"/>
      <c r="E25" s="26"/>
      <c r="F25" s="26"/>
      <c r="G25" s="26"/>
      <c r="H25" s="26"/>
      <c r="I25" s="28" t="s">
        <v>34</v>
      </c>
      <c r="J25" s="28"/>
      <c r="K25" s="28" t="s">
        <v>59</v>
      </c>
      <c r="L25" s="28"/>
      <c r="M25" s="53" t="s">
        <v>36</v>
      </c>
      <c r="N25" s="53"/>
      <c r="O25" s="53"/>
      <c r="P25" s="30">
        <f>3634.2</f>
        <v>3634.2</v>
      </c>
      <c r="Q25" s="30"/>
      <c r="R25" s="30"/>
      <c r="S25" s="30"/>
      <c r="T25" s="55">
        <f>-P25</f>
        <v>-3634.2</v>
      </c>
      <c r="U25" s="54"/>
    </row>
    <row r="26" spans="1:21" s="1" customFormat="1" ht="24" customHeight="1">
      <c r="A26" s="26" t="s">
        <v>60</v>
      </c>
      <c r="B26" s="26"/>
      <c r="C26" s="26"/>
      <c r="D26" s="26"/>
      <c r="E26" s="26"/>
      <c r="F26" s="26"/>
      <c r="G26" s="26"/>
      <c r="H26" s="26"/>
      <c r="I26" s="28" t="s">
        <v>34</v>
      </c>
      <c r="J26" s="28"/>
      <c r="K26" s="28" t="s">
        <v>61</v>
      </c>
      <c r="L26" s="28"/>
      <c r="M26" s="30">
        <f>15000</f>
        <v>15000</v>
      </c>
      <c r="N26" s="30"/>
      <c r="O26" s="30"/>
      <c r="P26" s="30">
        <f>15821.86</f>
        <v>15821.86</v>
      </c>
      <c r="Q26" s="30"/>
      <c r="R26" s="30"/>
      <c r="S26" s="30"/>
      <c r="T26" s="55">
        <f>M26-P26</f>
        <v>-821.8600000000006</v>
      </c>
      <c r="U26" s="54"/>
    </row>
    <row r="27" spans="1:21" s="1" customFormat="1" ht="24" customHeight="1">
      <c r="A27" s="26" t="s">
        <v>60</v>
      </c>
      <c r="B27" s="26"/>
      <c r="C27" s="26"/>
      <c r="D27" s="26"/>
      <c r="E27" s="26"/>
      <c r="F27" s="26"/>
      <c r="G27" s="26"/>
      <c r="H27" s="26"/>
      <c r="I27" s="28" t="s">
        <v>34</v>
      </c>
      <c r="J27" s="28"/>
      <c r="K27" s="28" t="s">
        <v>62</v>
      </c>
      <c r="L27" s="28"/>
      <c r="M27" s="53" t="s">
        <v>36</v>
      </c>
      <c r="N27" s="53"/>
      <c r="O27" s="53"/>
      <c r="P27" s="30">
        <f>-821.27</f>
        <v>-821.27</v>
      </c>
      <c r="Q27" s="30"/>
      <c r="R27" s="30"/>
      <c r="S27" s="30"/>
      <c r="T27" s="55">
        <f>-P27</f>
        <v>821.27</v>
      </c>
      <c r="U27" s="54"/>
    </row>
    <row r="28" spans="1:21" s="1" customFormat="1" ht="24" customHeight="1">
      <c r="A28" s="26" t="s">
        <v>60</v>
      </c>
      <c r="B28" s="26"/>
      <c r="C28" s="26"/>
      <c r="D28" s="26"/>
      <c r="E28" s="26"/>
      <c r="F28" s="26"/>
      <c r="G28" s="26"/>
      <c r="H28" s="26"/>
      <c r="I28" s="28" t="s">
        <v>34</v>
      </c>
      <c r="J28" s="28"/>
      <c r="K28" s="28" t="s">
        <v>63</v>
      </c>
      <c r="L28" s="28"/>
      <c r="M28" s="53" t="s">
        <v>36</v>
      </c>
      <c r="N28" s="53"/>
      <c r="O28" s="53"/>
      <c r="P28" s="30">
        <f>30</f>
        <v>30</v>
      </c>
      <c r="Q28" s="30"/>
      <c r="R28" s="30"/>
      <c r="S28" s="30"/>
      <c r="T28" s="55">
        <f>-P28</f>
        <v>-30</v>
      </c>
      <c r="U28" s="54"/>
    </row>
    <row r="29" spans="1:21" s="1" customFormat="1" ht="13.5" customHeight="1">
      <c r="A29" s="26" t="s">
        <v>64</v>
      </c>
      <c r="B29" s="26"/>
      <c r="C29" s="26"/>
      <c r="D29" s="26"/>
      <c r="E29" s="26"/>
      <c r="F29" s="26"/>
      <c r="G29" s="26"/>
      <c r="H29" s="26"/>
      <c r="I29" s="28" t="s">
        <v>34</v>
      </c>
      <c r="J29" s="28"/>
      <c r="K29" s="28" t="s">
        <v>65</v>
      </c>
      <c r="L29" s="28"/>
      <c r="M29" s="30">
        <f>824000</f>
        <v>824000</v>
      </c>
      <c r="N29" s="30"/>
      <c r="O29" s="30"/>
      <c r="P29" s="30">
        <f>880334.26</f>
        <v>880334.26</v>
      </c>
      <c r="Q29" s="30"/>
      <c r="R29" s="30"/>
      <c r="S29" s="30"/>
      <c r="T29" s="55">
        <f>M29-P29</f>
        <v>-56334.26000000001</v>
      </c>
      <c r="U29" s="54"/>
    </row>
    <row r="30" spans="1:21" s="1" customFormat="1" ht="13.5" customHeight="1">
      <c r="A30" s="26" t="s">
        <v>64</v>
      </c>
      <c r="B30" s="26"/>
      <c r="C30" s="26"/>
      <c r="D30" s="26"/>
      <c r="E30" s="26"/>
      <c r="F30" s="26"/>
      <c r="G30" s="26"/>
      <c r="H30" s="26"/>
      <c r="I30" s="28" t="s">
        <v>34</v>
      </c>
      <c r="J30" s="28"/>
      <c r="K30" s="28" t="s">
        <v>66</v>
      </c>
      <c r="L30" s="28"/>
      <c r="M30" s="53" t="s">
        <v>36</v>
      </c>
      <c r="N30" s="53"/>
      <c r="O30" s="53"/>
      <c r="P30" s="30">
        <f>1133.28</f>
        <v>1133.28</v>
      </c>
      <c r="Q30" s="30"/>
      <c r="R30" s="30"/>
      <c r="S30" s="30"/>
      <c r="T30" s="55">
        <f>-P30</f>
        <v>-1133.28</v>
      </c>
      <c r="U30" s="54"/>
    </row>
    <row r="31" spans="1:21" s="1" customFormat="1" ht="13.5" customHeight="1">
      <c r="A31" s="26" t="s">
        <v>64</v>
      </c>
      <c r="B31" s="26"/>
      <c r="C31" s="26"/>
      <c r="D31" s="26"/>
      <c r="E31" s="26"/>
      <c r="F31" s="26"/>
      <c r="G31" s="26"/>
      <c r="H31" s="26"/>
      <c r="I31" s="28" t="s">
        <v>34</v>
      </c>
      <c r="J31" s="28"/>
      <c r="K31" s="28" t="s">
        <v>67</v>
      </c>
      <c r="L31" s="28"/>
      <c r="M31" s="53" t="s">
        <v>36</v>
      </c>
      <c r="N31" s="53"/>
      <c r="O31" s="53"/>
      <c r="P31" s="30">
        <f>2406</f>
        <v>2406</v>
      </c>
      <c r="Q31" s="30"/>
      <c r="R31" s="30"/>
      <c r="S31" s="30"/>
      <c r="T31" s="55">
        <f>-P31</f>
        <v>-2406</v>
      </c>
      <c r="U31" s="54"/>
    </row>
    <row r="32" spans="1:21" s="1" customFormat="1" ht="33.75" customHeight="1">
      <c r="A32" s="60" t="s">
        <v>154</v>
      </c>
      <c r="B32" s="60"/>
      <c r="C32" s="60"/>
      <c r="D32" s="60"/>
      <c r="E32" s="60"/>
      <c r="F32" s="60"/>
      <c r="G32" s="60"/>
      <c r="H32" s="60"/>
      <c r="I32" s="28" t="s">
        <v>34</v>
      </c>
      <c r="J32" s="28"/>
      <c r="K32" s="28" t="s">
        <v>68</v>
      </c>
      <c r="L32" s="28"/>
      <c r="M32" s="30">
        <f>450000</f>
        <v>450000</v>
      </c>
      <c r="N32" s="30"/>
      <c r="O32" s="30"/>
      <c r="P32" s="30">
        <f>452680.82</f>
        <v>452680.82</v>
      </c>
      <c r="Q32" s="30"/>
      <c r="R32" s="30"/>
      <c r="S32" s="30"/>
      <c r="T32" s="55">
        <f>M32-P32</f>
        <v>-2680.820000000007</v>
      </c>
      <c r="U32" s="54"/>
    </row>
    <row r="33" spans="1:21" s="1" customFormat="1" ht="33.75" customHeight="1">
      <c r="A33" s="61" t="s">
        <v>155</v>
      </c>
      <c r="B33" s="61"/>
      <c r="C33" s="61"/>
      <c r="D33" s="61"/>
      <c r="E33" s="61"/>
      <c r="F33" s="61"/>
      <c r="G33" s="61"/>
      <c r="H33" s="61"/>
      <c r="I33" s="28" t="s">
        <v>34</v>
      </c>
      <c r="J33" s="28"/>
      <c r="K33" s="28" t="s">
        <v>69</v>
      </c>
      <c r="L33" s="28"/>
      <c r="M33" s="53" t="s">
        <v>36</v>
      </c>
      <c r="N33" s="53"/>
      <c r="O33" s="53"/>
      <c r="P33" s="30">
        <f>8487.66</f>
        <v>8487.66</v>
      </c>
      <c r="Q33" s="30"/>
      <c r="R33" s="30"/>
      <c r="S33" s="30"/>
      <c r="T33" s="55">
        <f>-P33</f>
        <v>-8487.66</v>
      </c>
      <c r="U33" s="54"/>
    </row>
    <row r="34" spans="1:21" s="1" customFormat="1" ht="24" customHeight="1">
      <c r="A34" s="60" t="s">
        <v>156</v>
      </c>
      <c r="B34" s="60"/>
      <c r="C34" s="60"/>
      <c r="D34" s="60"/>
      <c r="E34" s="60"/>
      <c r="F34" s="60"/>
      <c r="G34" s="60"/>
      <c r="H34" s="60"/>
      <c r="I34" s="28" t="s">
        <v>34</v>
      </c>
      <c r="J34" s="28"/>
      <c r="K34" s="28" t="s">
        <v>70</v>
      </c>
      <c r="L34" s="28"/>
      <c r="M34" s="30">
        <f>1059800</f>
        <v>1059800</v>
      </c>
      <c r="N34" s="30"/>
      <c r="O34" s="30"/>
      <c r="P34" s="30">
        <f>1013338.32</f>
        <v>1013338.32</v>
      </c>
      <c r="Q34" s="30"/>
      <c r="R34" s="30"/>
      <c r="S34" s="30"/>
      <c r="T34" s="55">
        <f>46461.68</f>
        <v>46461.68</v>
      </c>
      <c r="U34" s="55"/>
    </row>
    <row r="35" spans="1:21" s="1" customFormat="1" ht="24" customHeight="1">
      <c r="A35" s="61" t="s">
        <v>156</v>
      </c>
      <c r="B35" s="61"/>
      <c r="C35" s="61"/>
      <c r="D35" s="61"/>
      <c r="E35" s="61"/>
      <c r="F35" s="61"/>
      <c r="G35" s="61"/>
      <c r="H35" s="61"/>
      <c r="I35" s="28" t="s">
        <v>34</v>
      </c>
      <c r="J35" s="28"/>
      <c r="K35" s="28" t="s">
        <v>71</v>
      </c>
      <c r="L35" s="28"/>
      <c r="M35" s="53" t="s">
        <v>36</v>
      </c>
      <c r="N35" s="53"/>
      <c r="O35" s="53"/>
      <c r="P35" s="30">
        <f>26630.88</f>
        <v>26630.88</v>
      </c>
      <c r="Q35" s="30"/>
      <c r="R35" s="30"/>
      <c r="S35" s="30"/>
      <c r="T35" s="55">
        <f>-P35</f>
        <v>-26630.88</v>
      </c>
      <c r="U35" s="54"/>
    </row>
    <row r="36" spans="1:21" s="1" customFormat="1" ht="24" customHeight="1">
      <c r="A36" s="60" t="s">
        <v>157</v>
      </c>
      <c r="B36" s="60"/>
      <c r="C36" s="60"/>
      <c r="D36" s="60"/>
      <c r="E36" s="60"/>
      <c r="F36" s="60"/>
      <c r="G36" s="60"/>
      <c r="H36" s="60"/>
      <c r="I36" s="28" t="s">
        <v>34</v>
      </c>
      <c r="J36" s="28"/>
      <c r="K36" s="28" t="s">
        <v>72</v>
      </c>
      <c r="L36" s="28"/>
      <c r="M36" s="30">
        <f>2118000</f>
        <v>2118000</v>
      </c>
      <c r="N36" s="30"/>
      <c r="O36" s="30"/>
      <c r="P36" s="30">
        <f>2137431.27</f>
        <v>2137431.27</v>
      </c>
      <c r="Q36" s="30"/>
      <c r="R36" s="30"/>
      <c r="S36" s="30"/>
      <c r="T36" s="55">
        <f>M36-P36</f>
        <v>-19431.27000000002</v>
      </c>
      <c r="U36" s="54"/>
    </row>
    <row r="37" spans="1:21" s="1" customFormat="1" ht="24" customHeight="1">
      <c r="A37" s="61" t="s">
        <v>157</v>
      </c>
      <c r="B37" s="61"/>
      <c r="C37" s="61"/>
      <c r="D37" s="61"/>
      <c r="E37" s="61"/>
      <c r="F37" s="61"/>
      <c r="G37" s="61"/>
      <c r="H37" s="61"/>
      <c r="I37" s="28" t="s">
        <v>34</v>
      </c>
      <c r="J37" s="28"/>
      <c r="K37" s="28" t="s">
        <v>73</v>
      </c>
      <c r="L37" s="28"/>
      <c r="M37" s="53" t="s">
        <v>36</v>
      </c>
      <c r="N37" s="53"/>
      <c r="O37" s="53"/>
      <c r="P37" s="30">
        <f>28389.8</f>
        <v>28389.8</v>
      </c>
      <c r="Q37" s="30"/>
      <c r="R37" s="30"/>
      <c r="S37" s="30"/>
      <c r="T37" s="55">
        <f>-P37</f>
        <v>-28389.8</v>
      </c>
      <c r="U37" s="54"/>
    </row>
    <row r="38" spans="1:21" s="1" customFormat="1" ht="13.5" customHeight="1">
      <c r="A38" s="52" t="s">
        <v>10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 s="1" customFormat="1" ht="13.5" customHeight="1">
      <c r="A39" s="42" t="s">
        <v>74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s="1" customFormat="1" ht="34.5" customHeight="1">
      <c r="A40" s="43" t="s">
        <v>21</v>
      </c>
      <c r="B40" s="43"/>
      <c r="C40" s="43"/>
      <c r="D40" s="43"/>
      <c r="E40" s="43"/>
      <c r="F40" s="43"/>
      <c r="G40" s="43"/>
      <c r="H40" s="43"/>
      <c r="I40" s="43" t="s">
        <v>22</v>
      </c>
      <c r="J40" s="43"/>
      <c r="K40" s="43" t="s">
        <v>75</v>
      </c>
      <c r="L40" s="43"/>
      <c r="M40" s="44" t="s">
        <v>24</v>
      </c>
      <c r="N40" s="44"/>
      <c r="O40" s="44"/>
      <c r="P40" s="44" t="s">
        <v>25</v>
      </c>
      <c r="Q40" s="44"/>
      <c r="R40" s="44"/>
      <c r="S40" s="44"/>
      <c r="T40" s="45" t="s">
        <v>26</v>
      </c>
      <c r="U40" s="45"/>
    </row>
    <row r="41" spans="1:21" s="1" customFormat="1" ht="13.5" customHeight="1">
      <c r="A41" s="39" t="s">
        <v>27</v>
      </c>
      <c r="B41" s="39"/>
      <c r="C41" s="39"/>
      <c r="D41" s="39"/>
      <c r="E41" s="39"/>
      <c r="F41" s="39"/>
      <c r="G41" s="39"/>
      <c r="H41" s="39"/>
      <c r="I41" s="39" t="s">
        <v>28</v>
      </c>
      <c r="J41" s="39"/>
      <c r="K41" s="39" t="s">
        <v>29</v>
      </c>
      <c r="L41" s="39"/>
      <c r="M41" s="40" t="s">
        <v>30</v>
      </c>
      <c r="N41" s="40"/>
      <c r="O41" s="40"/>
      <c r="P41" s="40" t="s">
        <v>31</v>
      </c>
      <c r="Q41" s="40"/>
      <c r="R41" s="40"/>
      <c r="S41" s="40"/>
      <c r="T41" s="41" t="s">
        <v>32</v>
      </c>
      <c r="U41" s="41"/>
    </row>
    <row r="42" spans="1:21" s="1" customFormat="1" ht="13.5" customHeight="1">
      <c r="A42" s="34" t="s">
        <v>76</v>
      </c>
      <c r="B42" s="34"/>
      <c r="C42" s="34"/>
      <c r="D42" s="34"/>
      <c r="E42" s="34"/>
      <c r="F42" s="34"/>
      <c r="G42" s="34"/>
      <c r="H42" s="34"/>
      <c r="I42" s="35" t="s">
        <v>77</v>
      </c>
      <c r="J42" s="35"/>
      <c r="K42" s="35" t="s">
        <v>35</v>
      </c>
      <c r="L42" s="35"/>
      <c r="M42" s="37">
        <f>9069977.77</f>
        <v>9069977.77</v>
      </c>
      <c r="N42" s="37"/>
      <c r="O42" s="37"/>
      <c r="P42" s="37">
        <f>8872931.85</f>
        <v>8872931.85</v>
      </c>
      <c r="Q42" s="37"/>
      <c r="R42" s="37"/>
      <c r="S42" s="37"/>
      <c r="T42" s="51">
        <f>197045.92</f>
        <v>197045.92</v>
      </c>
      <c r="U42" s="51"/>
    </row>
    <row r="43" spans="1:21" s="1" customFormat="1" ht="13.5" customHeight="1">
      <c r="A43" s="14" t="s">
        <v>78</v>
      </c>
      <c r="B43" s="14"/>
      <c r="C43" s="14"/>
      <c r="D43" s="14"/>
      <c r="E43" s="14"/>
      <c r="F43" s="14"/>
      <c r="G43" s="14"/>
      <c r="H43" s="14"/>
      <c r="I43" s="15" t="s">
        <v>77</v>
      </c>
      <c r="J43" s="15"/>
      <c r="K43" s="15" t="s">
        <v>79</v>
      </c>
      <c r="L43" s="15"/>
      <c r="M43" s="17">
        <f>618104.64</f>
        <v>618104.64</v>
      </c>
      <c r="N43" s="17"/>
      <c r="O43" s="17"/>
      <c r="P43" s="17">
        <f>618104.64</f>
        <v>618104.64</v>
      </c>
      <c r="Q43" s="17"/>
      <c r="R43" s="17"/>
      <c r="S43" s="17"/>
      <c r="T43" s="50">
        <f aca="true" t="shared" si="0" ref="T43:T48">0</f>
        <v>0</v>
      </c>
      <c r="U43" s="50"/>
    </row>
    <row r="44" spans="1:21" s="1" customFormat="1" ht="33.75" customHeight="1">
      <c r="A44" s="14" t="s">
        <v>80</v>
      </c>
      <c r="B44" s="14"/>
      <c r="C44" s="14"/>
      <c r="D44" s="14"/>
      <c r="E44" s="14"/>
      <c r="F44" s="14"/>
      <c r="G44" s="14"/>
      <c r="H44" s="14"/>
      <c r="I44" s="15" t="s">
        <v>77</v>
      </c>
      <c r="J44" s="15"/>
      <c r="K44" s="15" t="s">
        <v>81</v>
      </c>
      <c r="L44" s="15"/>
      <c r="M44" s="17">
        <f>185459.65</f>
        <v>185459.65</v>
      </c>
      <c r="N44" s="17"/>
      <c r="O44" s="17"/>
      <c r="P44" s="17">
        <f>185459.65</f>
        <v>185459.65</v>
      </c>
      <c r="Q44" s="17"/>
      <c r="R44" s="17"/>
      <c r="S44" s="17"/>
      <c r="T44" s="50">
        <f t="shared" si="0"/>
        <v>0</v>
      </c>
      <c r="U44" s="50"/>
    </row>
    <row r="45" spans="1:21" s="1" customFormat="1" ht="13.5" customHeight="1">
      <c r="A45" s="14" t="s">
        <v>78</v>
      </c>
      <c r="B45" s="14"/>
      <c r="C45" s="14"/>
      <c r="D45" s="14"/>
      <c r="E45" s="14"/>
      <c r="F45" s="14"/>
      <c r="G45" s="14"/>
      <c r="H45" s="14"/>
      <c r="I45" s="15" t="s">
        <v>77</v>
      </c>
      <c r="J45" s="15"/>
      <c r="K45" s="15" t="s">
        <v>82</v>
      </c>
      <c r="L45" s="15"/>
      <c r="M45" s="17">
        <f>35714.29</f>
        <v>35714.29</v>
      </c>
      <c r="N45" s="17"/>
      <c r="O45" s="17"/>
      <c r="P45" s="17">
        <f>35714.29</f>
        <v>35714.29</v>
      </c>
      <c r="Q45" s="17"/>
      <c r="R45" s="17"/>
      <c r="S45" s="17"/>
      <c r="T45" s="50">
        <f t="shared" si="0"/>
        <v>0</v>
      </c>
      <c r="U45" s="50"/>
    </row>
    <row r="46" spans="1:21" s="1" customFormat="1" ht="33.75" customHeight="1">
      <c r="A46" s="14" t="s">
        <v>80</v>
      </c>
      <c r="B46" s="14"/>
      <c r="C46" s="14"/>
      <c r="D46" s="14"/>
      <c r="E46" s="14"/>
      <c r="F46" s="14"/>
      <c r="G46" s="14"/>
      <c r="H46" s="14"/>
      <c r="I46" s="15" t="s">
        <v>77</v>
      </c>
      <c r="J46" s="15"/>
      <c r="K46" s="15" t="s">
        <v>83</v>
      </c>
      <c r="L46" s="15"/>
      <c r="M46" s="17">
        <f>10785.71</f>
        <v>10785.71</v>
      </c>
      <c r="N46" s="17"/>
      <c r="O46" s="17"/>
      <c r="P46" s="17">
        <f>10785.71</f>
        <v>10785.71</v>
      </c>
      <c r="Q46" s="17"/>
      <c r="R46" s="17"/>
      <c r="S46" s="17"/>
      <c r="T46" s="50">
        <f t="shared" si="0"/>
        <v>0</v>
      </c>
      <c r="U46" s="50"/>
    </row>
    <row r="47" spans="1:21" s="1" customFormat="1" ht="13.5" customHeight="1">
      <c r="A47" s="14" t="s">
        <v>78</v>
      </c>
      <c r="B47" s="14"/>
      <c r="C47" s="14"/>
      <c r="D47" s="14"/>
      <c r="E47" s="14"/>
      <c r="F47" s="14"/>
      <c r="G47" s="14"/>
      <c r="H47" s="14"/>
      <c r="I47" s="15" t="s">
        <v>77</v>
      </c>
      <c r="J47" s="15"/>
      <c r="K47" s="15" t="s">
        <v>84</v>
      </c>
      <c r="L47" s="15"/>
      <c r="M47" s="17">
        <f>1505773.73</f>
        <v>1505773.73</v>
      </c>
      <c r="N47" s="17"/>
      <c r="O47" s="17"/>
      <c r="P47" s="17">
        <f>1505773.73</f>
        <v>1505773.73</v>
      </c>
      <c r="Q47" s="17"/>
      <c r="R47" s="17"/>
      <c r="S47" s="17"/>
      <c r="T47" s="50">
        <f t="shared" si="0"/>
        <v>0</v>
      </c>
      <c r="U47" s="50"/>
    </row>
    <row r="48" spans="1:21" s="1" customFormat="1" ht="33.75" customHeight="1">
      <c r="A48" s="14" t="s">
        <v>80</v>
      </c>
      <c r="B48" s="14"/>
      <c r="C48" s="14"/>
      <c r="D48" s="14"/>
      <c r="E48" s="14"/>
      <c r="F48" s="14"/>
      <c r="G48" s="14"/>
      <c r="H48" s="14"/>
      <c r="I48" s="15" t="s">
        <v>77</v>
      </c>
      <c r="J48" s="15"/>
      <c r="K48" s="15" t="s">
        <v>85</v>
      </c>
      <c r="L48" s="15"/>
      <c r="M48" s="17">
        <f>446981.99</f>
        <v>446981.99</v>
      </c>
      <c r="N48" s="17"/>
      <c r="O48" s="17"/>
      <c r="P48" s="17">
        <f>446981.99</f>
        <v>446981.99</v>
      </c>
      <c r="Q48" s="17"/>
      <c r="R48" s="17"/>
      <c r="S48" s="17"/>
      <c r="T48" s="50">
        <f t="shared" si="0"/>
        <v>0</v>
      </c>
      <c r="U48" s="50"/>
    </row>
    <row r="49" spans="1:21" s="1" customFormat="1" ht="24" customHeight="1">
      <c r="A49" s="14" t="s">
        <v>86</v>
      </c>
      <c r="B49" s="14"/>
      <c r="C49" s="14"/>
      <c r="D49" s="14"/>
      <c r="E49" s="14"/>
      <c r="F49" s="14"/>
      <c r="G49" s="14"/>
      <c r="H49" s="14"/>
      <c r="I49" s="15" t="s">
        <v>77</v>
      </c>
      <c r="J49" s="15"/>
      <c r="K49" s="15" t="s">
        <v>87</v>
      </c>
      <c r="L49" s="15"/>
      <c r="M49" s="17">
        <f>578910.41</f>
        <v>578910.41</v>
      </c>
      <c r="N49" s="17"/>
      <c r="O49" s="17"/>
      <c r="P49" s="17">
        <f>562186.72</f>
        <v>562186.72</v>
      </c>
      <c r="Q49" s="17"/>
      <c r="R49" s="17"/>
      <c r="S49" s="17"/>
      <c r="T49" s="50">
        <f>16723.69</f>
        <v>16723.69</v>
      </c>
      <c r="U49" s="50"/>
    </row>
    <row r="50" spans="1:21" s="1" customFormat="1" ht="13.5" customHeight="1">
      <c r="A50" s="14" t="s">
        <v>88</v>
      </c>
      <c r="B50" s="14"/>
      <c r="C50" s="14"/>
      <c r="D50" s="14"/>
      <c r="E50" s="14"/>
      <c r="F50" s="14"/>
      <c r="G50" s="14"/>
      <c r="H50" s="14"/>
      <c r="I50" s="15" t="s">
        <v>77</v>
      </c>
      <c r="J50" s="15"/>
      <c r="K50" s="15" t="s">
        <v>89</v>
      </c>
      <c r="L50" s="15"/>
      <c r="M50" s="17">
        <f>184550.8</f>
        <v>184550.8</v>
      </c>
      <c r="N50" s="17"/>
      <c r="O50" s="17"/>
      <c r="P50" s="17">
        <f>167644.64</f>
        <v>167644.64</v>
      </c>
      <c r="Q50" s="17"/>
      <c r="R50" s="17"/>
      <c r="S50" s="17"/>
      <c r="T50" s="50">
        <f>16906.16</f>
        <v>16906.16</v>
      </c>
      <c r="U50" s="50"/>
    </row>
    <row r="51" spans="1:21" s="1" customFormat="1" ht="13.5" customHeight="1">
      <c r="A51" s="14" t="s">
        <v>90</v>
      </c>
      <c r="B51" s="14"/>
      <c r="C51" s="14"/>
      <c r="D51" s="14"/>
      <c r="E51" s="14"/>
      <c r="F51" s="14"/>
      <c r="G51" s="14"/>
      <c r="H51" s="14"/>
      <c r="I51" s="15" t="s">
        <v>77</v>
      </c>
      <c r="J51" s="15"/>
      <c r="K51" s="15" t="s">
        <v>91</v>
      </c>
      <c r="L51" s="15"/>
      <c r="M51" s="17">
        <f>652.51</f>
        <v>652.51</v>
      </c>
      <c r="N51" s="17"/>
      <c r="O51" s="17"/>
      <c r="P51" s="17">
        <f>652.51</f>
        <v>652.51</v>
      </c>
      <c r="Q51" s="17"/>
      <c r="R51" s="17"/>
      <c r="S51" s="17"/>
      <c r="T51" s="50">
        <f>0</f>
        <v>0</v>
      </c>
      <c r="U51" s="50"/>
    </row>
    <row r="52" spans="1:21" s="1" customFormat="1" ht="13.5" customHeight="1">
      <c r="A52" s="14" t="s">
        <v>92</v>
      </c>
      <c r="B52" s="14"/>
      <c r="C52" s="14"/>
      <c r="D52" s="14"/>
      <c r="E52" s="14"/>
      <c r="F52" s="14"/>
      <c r="G52" s="14"/>
      <c r="H52" s="14"/>
      <c r="I52" s="15" t="s">
        <v>77</v>
      </c>
      <c r="J52" s="15"/>
      <c r="K52" s="15" t="s">
        <v>93</v>
      </c>
      <c r="L52" s="15"/>
      <c r="M52" s="17">
        <f>8089</f>
        <v>8089</v>
      </c>
      <c r="N52" s="17"/>
      <c r="O52" s="17"/>
      <c r="P52" s="17">
        <f>6476</f>
        <v>6476</v>
      </c>
      <c r="Q52" s="17"/>
      <c r="R52" s="17"/>
      <c r="S52" s="17"/>
      <c r="T52" s="50">
        <f>1613</f>
        <v>1613</v>
      </c>
      <c r="U52" s="50"/>
    </row>
    <row r="53" spans="1:21" s="1" customFormat="1" ht="13.5" customHeight="1">
      <c r="A53" s="14" t="s">
        <v>94</v>
      </c>
      <c r="B53" s="14"/>
      <c r="C53" s="14"/>
      <c r="D53" s="14"/>
      <c r="E53" s="14"/>
      <c r="F53" s="14"/>
      <c r="G53" s="14"/>
      <c r="H53" s="14"/>
      <c r="I53" s="15" t="s">
        <v>77</v>
      </c>
      <c r="J53" s="15"/>
      <c r="K53" s="15" t="s">
        <v>95</v>
      </c>
      <c r="L53" s="15"/>
      <c r="M53" s="17">
        <f>87499.7</f>
        <v>87499.7</v>
      </c>
      <c r="N53" s="17"/>
      <c r="O53" s="17"/>
      <c r="P53" s="17">
        <f>87499.7</f>
        <v>87499.7</v>
      </c>
      <c r="Q53" s="17"/>
      <c r="R53" s="17"/>
      <c r="S53" s="17"/>
      <c r="T53" s="50">
        <f aca="true" t="shared" si="1" ref="T53:T66">0</f>
        <v>0</v>
      </c>
      <c r="U53" s="50"/>
    </row>
    <row r="54" spans="1:21" s="1" customFormat="1" ht="24" customHeight="1">
      <c r="A54" s="14" t="s">
        <v>86</v>
      </c>
      <c r="B54" s="14"/>
      <c r="C54" s="14"/>
      <c r="D54" s="14"/>
      <c r="E54" s="14"/>
      <c r="F54" s="14"/>
      <c r="G54" s="14"/>
      <c r="H54" s="14"/>
      <c r="I54" s="15" t="s">
        <v>77</v>
      </c>
      <c r="J54" s="15"/>
      <c r="K54" s="15" t="s">
        <v>96</v>
      </c>
      <c r="L54" s="15"/>
      <c r="M54" s="17">
        <f>44077.63</f>
        <v>44077.63</v>
      </c>
      <c r="N54" s="17"/>
      <c r="O54" s="17"/>
      <c r="P54" s="17">
        <f>44077.63</f>
        <v>44077.63</v>
      </c>
      <c r="Q54" s="17"/>
      <c r="R54" s="17"/>
      <c r="S54" s="17"/>
      <c r="T54" s="50">
        <f t="shared" si="1"/>
        <v>0</v>
      </c>
      <c r="U54" s="50"/>
    </row>
    <row r="55" spans="1:21" s="1" customFormat="1" ht="24" customHeight="1">
      <c r="A55" s="14" t="s">
        <v>86</v>
      </c>
      <c r="B55" s="14"/>
      <c r="C55" s="14"/>
      <c r="D55" s="14"/>
      <c r="E55" s="14"/>
      <c r="F55" s="14"/>
      <c r="G55" s="14"/>
      <c r="H55" s="14"/>
      <c r="I55" s="15" t="s">
        <v>77</v>
      </c>
      <c r="J55" s="15"/>
      <c r="K55" s="15" t="s">
        <v>97</v>
      </c>
      <c r="L55" s="15"/>
      <c r="M55" s="17">
        <f>8750</f>
        <v>8750</v>
      </c>
      <c r="N55" s="17"/>
      <c r="O55" s="17"/>
      <c r="P55" s="17">
        <f>8750</f>
        <v>8750</v>
      </c>
      <c r="Q55" s="17"/>
      <c r="R55" s="17"/>
      <c r="S55" s="17"/>
      <c r="T55" s="50">
        <f t="shared" si="1"/>
        <v>0</v>
      </c>
      <c r="U55" s="50"/>
    </row>
    <row r="56" spans="1:21" s="1" customFormat="1" ht="24" customHeight="1">
      <c r="A56" s="14" t="s">
        <v>98</v>
      </c>
      <c r="B56" s="14"/>
      <c r="C56" s="14"/>
      <c r="D56" s="14"/>
      <c r="E56" s="14"/>
      <c r="F56" s="14"/>
      <c r="G56" s="14"/>
      <c r="H56" s="14"/>
      <c r="I56" s="15" t="s">
        <v>77</v>
      </c>
      <c r="J56" s="15"/>
      <c r="K56" s="15" t="s">
        <v>99</v>
      </c>
      <c r="L56" s="15"/>
      <c r="M56" s="17">
        <f>1866.66</f>
        <v>1866.66</v>
      </c>
      <c r="N56" s="17"/>
      <c r="O56" s="17"/>
      <c r="P56" s="17">
        <f>1866.66</f>
        <v>1866.66</v>
      </c>
      <c r="Q56" s="17"/>
      <c r="R56" s="17"/>
      <c r="S56" s="17"/>
      <c r="T56" s="50">
        <f t="shared" si="1"/>
        <v>0</v>
      </c>
      <c r="U56" s="50"/>
    </row>
    <row r="57" spans="1:21" s="1" customFormat="1" ht="13.5" customHeight="1">
      <c r="A57" s="14" t="s">
        <v>90</v>
      </c>
      <c r="B57" s="14"/>
      <c r="C57" s="14"/>
      <c r="D57" s="14"/>
      <c r="E57" s="14"/>
      <c r="F57" s="14"/>
      <c r="G57" s="14"/>
      <c r="H57" s="14"/>
      <c r="I57" s="15" t="s">
        <v>77</v>
      </c>
      <c r="J57" s="15"/>
      <c r="K57" s="15" t="s">
        <v>100</v>
      </c>
      <c r="L57" s="15"/>
      <c r="M57" s="17">
        <f>2941.84</f>
        <v>2941.84</v>
      </c>
      <c r="N57" s="17"/>
      <c r="O57" s="17"/>
      <c r="P57" s="17">
        <f>2941.84</f>
        <v>2941.84</v>
      </c>
      <c r="Q57" s="17"/>
      <c r="R57" s="17"/>
      <c r="S57" s="17"/>
      <c r="T57" s="50">
        <f t="shared" si="1"/>
        <v>0</v>
      </c>
      <c r="U57" s="50"/>
    </row>
    <row r="58" spans="1:21" s="1" customFormat="1" ht="13.5" customHeight="1">
      <c r="A58" s="14" t="s">
        <v>78</v>
      </c>
      <c r="B58" s="14"/>
      <c r="C58" s="14"/>
      <c r="D58" s="14"/>
      <c r="E58" s="14"/>
      <c r="F58" s="14"/>
      <c r="G58" s="14"/>
      <c r="H58" s="14"/>
      <c r="I58" s="15" t="s">
        <v>77</v>
      </c>
      <c r="J58" s="15"/>
      <c r="K58" s="15" t="s">
        <v>101</v>
      </c>
      <c r="L58" s="15"/>
      <c r="M58" s="17">
        <f>161336.73</f>
        <v>161336.73</v>
      </c>
      <c r="N58" s="17"/>
      <c r="O58" s="17"/>
      <c r="P58" s="17">
        <f>161336.73</f>
        <v>161336.73</v>
      </c>
      <c r="Q58" s="17"/>
      <c r="R58" s="17"/>
      <c r="S58" s="17"/>
      <c r="T58" s="50">
        <f t="shared" si="1"/>
        <v>0</v>
      </c>
      <c r="U58" s="50"/>
    </row>
    <row r="59" spans="1:21" s="1" customFormat="1" ht="33.75" customHeight="1">
      <c r="A59" s="14" t="s">
        <v>80</v>
      </c>
      <c r="B59" s="14"/>
      <c r="C59" s="14"/>
      <c r="D59" s="14"/>
      <c r="E59" s="14"/>
      <c r="F59" s="14"/>
      <c r="G59" s="14"/>
      <c r="H59" s="14"/>
      <c r="I59" s="15" t="s">
        <v>77</v>
      </c>
      <c r="J59" s="15"/>
      <c r="K59" s="15" t="s">
        <v>102</v>
      </c>
      <c r="L59" s="15"/>
      <c r="M59" s="17">
        <f>47008.34</f>
        <v>47008.34</v>
      </c>
      <c r="N59" s="17"/>
      <c r="O59" s="17"/>
      <c r="P59" s="17">
        <f>47008.34</f>
        <v>47008.34</v>
      </c>
      <c r="Q59" s="17"/>
      <c r="R59" s="17"/>
      <c r="S59" s="17"/>
      <c r="T59" s="50">
        <f t="shared" si="1"/>
        <v>0</v>
      </c>
      <c r="U59" s="50"/>
    </row>
    <row r="60" spans="1:21" s="1" customFormat="1" ht="24" customHeight="1">
      <c r="A60" s="14" t="s">
        <v>86</v>
      </c>
      <c r="B60" s="14"/>
      <c r="C60" s="14"/>
      <c r="D60" s="14"/>
      <c r="E60" s="14"/>
      <c r="F60" s="14"/>
      <c r="G60" s="14"/>
      <c r="H60" s="14"/>
      <c r="I60" s="15" t="s">
        <v>77</v>
      </c>
      <c r="J60" s="15"/>
      <c r="K60" s="15" t="s">
        <v>103</v>
      </c>
      <c r="L60" s="15"/>
      <c r="M60" s="17">
        <f>25854.93</f>
        <v>25854.93</v>
      </c>
      <c r="N60" s="17"/>
      <c r="O60" s="17"/>
      <c r="P60" s="17">
        <f>25854.93</f>
        <v>25854.93</v>
      </c>
      <c r="Q60" s="17"/>
      <c r="R60" s="17"/>
      <c r="S60" s="17"/>
      <c r="T60" s="50">
        <f t="shared" si="1"/>
        <v>0</v>
      </c>
      <c r="U60" s="50"/>
    </row>
    <row r="61" spans="1:21" s="1" customFormat="1" ht="24" customHeight="1">
      <c r="A61" s="14" t="s">
        <v>86</v>
      </c>
      <c r="B61" s="14"/>
      <c r="C61" s="14"/>
      <c r="D61" s="14"/>
      <c r="E61" s="14"/>
      <c r="F61" s="14"/>
      <c r="G61" s="14"/>
      <c r="H61" s="14"/>
      <c r="I61" s="15" t="s">
        <v>77</v>
      </c>
      <c r="J61" s="15"/>
      <c r="K61" s="15" t="s">
        <v>104</v>
      </c>
      <c r="L61" s="15"/>
      <c r="M61" s="17">
        <f>1591244</f>
        <v>1591244</v>
      </c>
      <c r="N61" s="17"/>
      <c r="O61" s="17"/>
      <c r="P61" s="17">
        <f>1591244</f>
        <v>1591244</v>
      </c>
      <c r="Q61" s="17"/>
      <c r="R61" s="17"/>
      <c r="S61" s="17"/>
      <c r="T61" s="50">
        <f t="shared" si="1"/>
        <v>0</v>
      </c>
      <c r="U61" s="50"/>
    </row>
    <row r="62" spans="1:21" s="1" customFormat="1" ht="24" customHeight="1">
      <c r="A62" s="14" t="s">
        <v>86</v>
      </c>
      <c r="B62" s="14"/>
      <c r="C62" s="14"/>
      <c r="D62" s="14"/>
      <c r="E62" s="14"/>
      <c r="F62" s="14"/>
      <c r="G62" s="14"/>
      <c r="H62" s="14"/>
      <c r="I62" s="15" t="s">
        <v>77</v>
      </c>
      <c r="J62" s="15"/>
      <c r="K62" s="15" t="s">
        <v>105</v>
      </c>
      <c r="L62" s="15"/>
      <c r="M62" s="17">
        <f>671756</f>
        <v>671756</v>
      </c>
      <c r="N62" s="17"/>
      <c r="O62" s="17"/>
      <c r="P62" s="17">
        <f>671756</f>
        <v>671756</v>
      </c>
      <c r="Q62" s="17"/>
      <c r="R62" s="17"/>
      <c r="S62" s="17"/>
      <c r="T62" s="50">
        <f t="shared" si="1"/>
        <v>0</v>
      </c>
      <c r="U62" s="50"/>
    </row>
    <row r="63" spans="1:21" s="1" customFormat="1" ht="24" customHeight="1">
      <c r="A63" s="14" t="s">
        <v>86</v>
      </c>
      <c r="B63" s="14"/>
      <c r="C63" s="14"/>
      <c r="D63" s="14"/>
      <c r="E63" s="14"/>
      <c r="F63" s="14"/>
      <c r="G63" s="14"/>
      <c r="H63" s="14"/>
      <c r="I63" s="15" t="s">
        <v>77</v>
      </c>
      <c r="J63" s="15"/>
      <c r="K63" s="15" t="s">
        <v>106</v>
      </c>
      <c r="L63" s="15"/>
      <c r="M63" s="17">
        <f>10000</f>
        <v>10000</v>
      </c>
      <c r="N63" s="17"/>
      <c r="O63" s="17"/>
      <c r="P63" s="17">
        <f>10000</f>
        <v>10000</v>
      </c>
      <c r="Q63" s="17"/>
      <c r="R63" s="17"/>
      <c r="S63" s="17"/>
      <c r="T63" s="50">
        <f t="shared" si="1"/>
        <v>0</v>
      </c>
      <c r="U63" s="50"/>
    </row>
    <row r="64" spans="1:21" s="1" customFormat="1" ht="24" customHeight="1">
      <c r="A64" s="14" t="s">
        <v>86</v>
      </c>
      <c r="B64" s="14"/>
      <c r="C64" s="14"/>
      <c r="D64" s="14"/>
      <c r="E64" s="14"/>
      <c r="F64" s="14"/>
      <c r="G64" s="14"/>
      <c r="H64" s="14"/>
      <c r="I64" s="15" t="s">
        <v>77</v>
      </c>
      <c r="J64" s="15"/>
      <c r="K64" s="15" t="s">
        <v>107</v>
      </c>
      <c r="L64" s="15"/>
      <c r="M64" s="17">
        <f>1143349.5</f>
        <v>1143349.5</v>
      </c>
      <c r="N64" s="17"/>
      <c r="O64" s="17"/>
      <c r="P64" s="17">
        <f>1143349.5</f>
        <v>1143349.5</v>
      </c>
      <c r="Q64" s="17"/>
      <c r="R64" s="17"/>
      <c r="S64" s="17"/>
      <c r="T64" s="50">
        <f t="shared" si="1"/>
        <v>0</v>
      </c>
      <c r="U64" s="50"/>
    </row>
    <row r="65" spans="1:21" s="1" customFormat="1" ht="24" customHeight="1">
      <c r="A65" s="14" t="s">
        <v>108</v>
      </c>
      <c r="B65" s="14"/>
      <c r="C65" s="14"/>
      <c r="D65" s="14"/>
      <c r="E65" s="14"/>
      <c r="F65" s="14"/>
      <c r="G65" s="14"/>
      <c r="H65" s="14"/>
      <c r="I65" s="15" t="s">
        <v>77</v>
      </c>
      <c r="J65" s="15"/>
      <c r="K65" s="15" t="s">
        <v>109</v>
      </c>
      <c r="L65" s="15"/>
      <c r="M65" s="17">
        <f>40800</f>
        <v>40800</v>
      </c>
      <c r="N65" s="17"/>
      <c r="O65" s="17"/>
      <c r="P65" s="17">
        <f>40800</f>
        <v>40800</v>
      </c>
      <c r="Q65" s="17"/>
      <c r="R65" s="17"/>
      <c r="S65" s="17"/>
      <c r="T65" s="50">
        <f t="shared" si="1"/>
        <v>0</v>
      </c>
      <c r="U65" s="50"/>
    </row>
    <row r="66" spans="1:21" s="1" customFormat="1" ht="24" customHeight="1">
      <c r="A66" s="14" t="s">
        <v>86</v>
      </c>
      <c r="B66" s="14"/>
      <c r="C66" s="14"/>
      <c r="D66" s="14"/>
      <c r="E66" s="14"/>
      <c r="F66" s="14"/>
      <c r="G66" s="14"/>
      <c r="H66" s="14"/>
      <c r="I66" s="15" t="s">
        <v>77</v>
      </c>
      <c r="J66" s="15"/>
      <c r="K66" s="15" t="s">
        <v>110</v>
      </c>
      <c r="L66" s="15"/>
      <c r="M66" s="17">
        <f>227369.5</f>
        <v>227369.5</v>
      </c>
      <c r="N66" s="17"/>
      <c r="O66" s="17"/>
      <c r="P66" s="17">
        <f>227369.5</f>
        <v>227369.5</v>
      </c>
      <c r="Q66" s="17"/>
      <c r="R66" s="17"/>
      <c r="S66" s="17"/>
      <c r="T66" s="50">
        <f t="shared" si="1"/>
        <v>0</v>
      </c>
      <c r="U66" s="50"/>
    </row>
    <row r="67" spans="1:21" s="1" customFormat="1" ht="13.5" customHeight="1">
      <c r="A67" s="14" t="s">
        <v>88</v>
      </c>
      <c r="B67" s="14"/>
      <c r="C67" s="14"/>
      <c r="D67" s="14"/>
      <c r="E67" s="14"/>
      <c r="F67" s="14"/>
      <c r="G67" s="14"/>
      <c r="H67" s="14"/>
      <c r="I67" s="15" t="s">
        <v>77</v>
      </c>
      <c r="J67" s="15"/>
      <c r="K67" s="15" t="s">
        <v>111</v>
      </c>
      <c r="L67" s="15"/>
      <c r="M67" s="17">
        <f>279202.23</f>
        <v>279202.23</v>
      </c>
      <c r="N67" s="17"/>
      <c r="O67" s="17"/>
      <c r="P67" s="17">
        <f>253686.77</f>
        <v>253686.77</v>
      </c>
      <c r="Q67" s="17"/>
      <c r="R67" s="17"/>
      <c r="S67" s="17"/>
      <c r="T67" s="50">
        <f>25515.46</f>
        <v>25515.46</v>
      </c>
      <c r="U67" s="50"/>
    </row>
    <row r="68" spans="1:21" s="1" customFormat="1" ht="13.5" customHeight="1">
      <c r="A68" s="14" t="s">
        <v>90</v>
      </c>
      <c r="B68" s="14"/>
      <c r="C68" s="14"/>
      <c r="D68" s="14"/>
      <c r="E68" s="14"/>
      <c r="F68" s="14"/>
      <c r="G68" s="14"/>
      <c r="H68" s="14"/>
      <c r="I68" s="15" t="s">
        <v>77</v>
      </c>
      <c r="J68" s="15"/>
      <c r="K68" s="15" t="s">
        <v>112</v>
      </c>
      <c r="L68" s="15"/>
      <c r="M68" s="17">
        <f>308.39</f>
        <v>308.39</v>
      </c>
      <c r="N68" s="17"/>
      <c r="O68" s="17"/>
      <c r="P68" s="17">
        <f>308.39</f>
        <v>308.39</v>
      </c>
      <c r="Q68" s="17"/>
      <c r="R68" s="17"/>
      <c r="S68" s="17"/>
      <c r="T68" s="50">
        <f>0</f>
        <v>0</v>
      </c>
      <c r="U68" s="50"/>
    </row>
    <row r="69" spans="1:21" s="1" customFormat="1" ht="24" customHeight="1">
      <c r="A69" s="14" t="s">
        <v>86</v>
      </c>
      <c r="B69" s="14"/>
      <c r="C69" s="14"/>
      <c r="D69" s="14"/>
      <c r="E69" s="14"/>
      <c r="F69" s="14"/>
      <c r="G69" s="14"/>
      <c r="H69" s="14"/>
      <c r="I69" s="15" t="s">
        <v>77</v>
      </c>
      <c r="J69" s="15"/>
      <c r="K69" s="15" t="s">
        <v>113</v>
      </c>
      <c r="L69" s="15"/>
      <c r="M69" s="17">
        <f>34980</f>
        <v>34980</v>
      </c>
      <c r="N69" s="17"/>
      <c r="O69" s="17"/>
      <c r="P69" s="17">
        <f>34980</f>
        <v>34980</v>
      </c>
      <c r="Q69" s="17"/>
      <c r="R69" s="17"/>
      <c r="S69" s="17"/>
      <c r="T69" s="50">
        <f>0</f>
        <v>0</v>
      </c>
      <c r="U69" s="50"/>
    </row>
    <row r="70" spans="1:21" s="1" customFormat="1" ht="24" customHeight="1">
      <c r="A70" s="14" t="s">
        <v>86</v>
      </c>
      <c r="B70" s="14"/>
      <c r="C70" s="14"/>
      <c r="D70" s="14"/>
      <c r="E70" s="14"/>
      <c r="F70" s="14"/>
      <c r="G70" s="14"/>
      <c r="H70" s="14"/>
      <c r="I70" s="15" t="s">
        <v>77</v>
      </c>
      <c r="J70" s="15"/>
      <c r="K70" s="15" t="s">
        <v>114</v>
      </c>
      <c r="L70" s="15"/>
      <c r="M70" s="17">
        <f>728003.35</f>
        <v>728003.35</v>
      </c>
      <c r="N70" s="17"/>
      <c r="O70" s="17"/>
      <c r="P70" s="17">
        <f>591715.74</f>
        <v>591715.74</v>
      </c>
      <c r="Q70" s="17"/>
      <c r="R70" s="17"/>
      <c r="S70" s="17"/>
      <c r="T70" s="50">
        <f>136287.61</f>
        <v>136287.61</v>
      </c>
      <c r="U70" s="50"/>
    </row>
    <row r="71" spans="1:21" s="1" customFormat="1" ht="24" customHeight="1">
      <c r="A71" s="14" t="s">
        <v>86</v>
      </c>
      <c r="B71" s="14"/>
      <c r="C71" s="14"/>
      <c r="D71" s="14"/>
      <c r="E71" s="14"/>
      <c r="F71" s="14"/>
      <c r="G71" s="14"/>
      <c r="H71" s="14"/>
      <c r="I71" s="15" t="s">
        <v>77</v>
      </c>
      <c r="J71" s="15"/>
      <c r="K71" s="15" t="s">
        <v>115</v>
      </c>
      <c r="L71" s="15"/>
      <c r="M71" s="17">
        <f>18000</f>
        <v>18000</v>
      </c>
      <c r="N71" s="17"/>
      <c r="O71" s="17"/>
      <c r="P71" s="17">
        <f>18000</f>
        <v>18000</v>
      </c>
      <c r="Q71" s="17"/>
      <c r="R71" s="17"/>
      <c r="S71" s="17"/>
      <c r="T71" s="50">
        <f>0</f>
        <v>0</v>
      </c>
      <c r="U71" s="50"/>
    </row>
    <row r="72" spans="1:21" s="1" customFormat="1" ht="24" customHeight="1">
      <c r="A72" s="14" t="s">
        <v>86</v>
      </c>
      <c r="B72" s="14"/>
      <c r="C72" s="14"/>
      <c r="D72" s="14"/>
      <c r="E72" s="14"/>
      <c r="F72" s="14"/>
      <c r="G72" s="14"/>
      <c r="H72" s="14"/>
      <c r="I72" s="15" t="s">
        <v>77</v>
      </c>
      <c r="J72" s="15"/>
      <c r="K72" s="15" t="s">
        <v>116</v>
      </c>
      <c r="L72" s="15"/>
      <c r="M72" s="17">
        <f>109760</f>
        <v>109760</v>
      </c>
      <c r="N72" s="17"/>
      <c r="O72" s="17"/>
      <c r="P72" s="17">
        <f>109760</f>
        <v>109760</v>
      </c>
      <c r="Q72" s="17"/>
      <c r="R72" s="17"/>
      <c r="S72" s="17"/>
      <c r="T72" s="50">
        <f>0</f>
        <v>0</v>
      </c>
      <c r="U72" s="50"/>
    </row>
    <row r="73" spans="1:21" s="1" customFormat="1" ht="24" customHeight="1">
      <c r="A73" s="14" t="s">
        <v>86</v>
      </c>
      <c r="B73" s="14"/>
      <c r="C73" s="14"/>
      <c r="D73" s="14"/>
      <c r="E73" s="14"/>
      <c r="F73" s="14"/>
      <c r="G73" s="14"/>
      <c r="H73" s="14"/>
      <c r="I73" s="15" t="s">
        <v>77</v>
      </c>
      <c r="J73" s="15"/>
      <c r="K73" s="15" t="s">
        <v>117</v>
      </c>
      <c r="L73" s="15"/>
      <c r="M73" s="17">
        <f>42954</f>
        <v>42954</v>
      </c>
      <c r="N73" s="17"/>
      <c r="O73" s="17"/>
      <c r="P73" s="17">
        <f>42954</f>
        <v>42954</v>
      </c>
      <c r="Q73" s="17"/>
      <c r="R73" s="17"/>
      <c r="S73" s="17"/>
      <c r="T73" s="50">
        <f>0</f>
        <v>0</v>
      </c>
      <c r="U73" s="50"/>
    </row>
    <row r="74" spans="1:21" s="1" customFormat="1" ht="13.5" customHeight="1">
      <c r="A74" s="14" t="s">
        <v>118</v>
      </c>
      <c r="B74" s="14"/>
      <c r="C74" s="14"/>
      <c r="D74" s="14"/>
      <c r="E74" s="14"/>
      <c r="F74" s="14"/>
      <c r="G74" s="14"/>
      <c r="H74" s="14"/>
      <c r="I74" s="15" t="s">
        <v>77</v>
      </c>
      <c r="J74" s="15"/>
      <c r="K74" s="15" t="s">
        <v>119</v>
      </c>
      <c r="L74" s="15"/>
      <c r="M74" s="17">
        <f>217601.28</f>
        <v>217601.28</v>
      </c>
      <c r="N74" s="17"/>
      <c r="O74" s="17"/>
      <c r="P74" s="17">
        <f>217601.28</f>
        <v>217601.28</v>
      </c>
      <c r="Q74" s="17"/>
      <c r="R74" s="17"/>
      <c r="S74" s="17"/>
      <c r="T74" s="50">
        <f>0</f>
        <v>0</v>
      </c>
      <c r="U74" s="50"/>
    </row>
    <row r="75" spans="1:21" s="1" customFormat="1" ht="13.5" customHeight="1">
      <c r="A75" s="14" t="s">
        <v>120</v>
      </c>
      <c r="B75" s="14"/>
      <c r="C75" s="14"/>
      <c r="D75" s="14"/>
      <c r="E75" s="14"/>
      <c r="F75" s="14"/>
      <c r="G75" s="14"/>
      <c r="H75" s="14"/>
      <c r="I75" s="15" t="s">
        <v>77</v>
      </c>
      <c r="J75" s="15"/>
      <c r="K75" s="15" t="s">
        <v>121</v>
      </c>
      <c r="L75" s="15"/>
      <c r="M75" s="17">
        <f>290.96</f>
        <v>290.96</v>
      </c>
      <c r="N75" s="17"/>
      <c r="O75" s="17"/>
      <c r="P75" s="17">
        <f>290.96</f>
        <v>290.96</v>
      </c>
      <c r="Q75" s="17"/>
      <c r="R75" s="17"/>
      <c r="S75" s="17"/>
      <c r="T75" s="50">
        <f>0</f>
        <v>0</v>
      </c>
      <c r="U75" s="50"/>
    </row>
    <row r="76" spans="1:21" s="1" customFormat="1" ht="15" customHeight="1">
      <c r="A76" s="46" t="s">
        <v>122</v>
      </c>
      <c r="B76" s="46"/>
      <c r="C76" s="46"/>
      <c r="D76" s="46"/>
      <c r="E76" s="46"/>
      <c r="F76" s="46"/>
      <c r="G76" s="46"/>
      <c r="H76" s="46"/>
      <c r="I76" s="47" t="s">
        <v>123</v>
      </c>
      <c r="J76" s="47"/>
      <c r="K76" s="47" t="s">
        <v>35</v>
      </c>
      <c r="L76" s="47"/>
      <c r="M76" s="48">
        <f>-1384677.77</f>
        <v>-1384677.77</v>
      </c>
      <c r="N76" s="48"/>
      <c r="O76" s="48"/>
      <c r="P76" s="48">
        <f>P42-P12</f>
        <v>1044980.169999999</v>
      </c>
      <c r="Q76" s="48"/>
      <c r="R76" s="48"/>
      <c r="S76" s="48"/>
      <c r="T76" s="49" t="s">
        <v>35</v>
      </c>
      <c r="U76" s="49"/>
    </row>
    <row r="77" spans="1:21" s="1" customFormat="1" ht="13.5" customHeight="1">
      <c r="A77" s="8" t="s">
        <v>10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s="1" customFormat="1" ht="13.5" customHeight="1">
      <c r="A78" s="42" t="s">
        <v>124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s="1" customFormat="1" ht="45.75" customHeight="1">
      <c r="A79" s="43" t="s">
        <v>21</v>
      </c>
      <c r="B79" s="43"/>
      <c r="C79" s="43"/>
      <c r="D79" s="43"/>
      <c r="E79" s="43"/>
      <c r="F79" s="43"/>
      <c r="G79" s="43"/>
      <c r="H79" s="43"/>
      <c r="I79" s="43" t="s">
        <v>22</v>
      </c>
      <c r="J79" s="43"/>
      <c r="K79" s="43" t="s">
        <v>125</v>
      </c>
      <c r="L79" s="43"/>
      <c r="M79" s="44" t="s">
        <v>24</v>
      </c>
      <c r="N79" s="44"/>
      <c r="O79" s="44"/>
      <c r="P79" s="44" t="s">
        <v>25</v>
      </c>
      <c r="Q79" s="44"/>
      <c r="R79" s="44"/>
      <c r="S79" s="44"/>
      <c r="T79" s="45" t="s">
        <v>26</v>
      </c>
      <c r="U79" s="45"/>
    </row>
    <row r="80" spans="1:21" s="1" customFormat="1" ht="12.75" customHeight="1">
      <c r="A80" s="39" t="s">
        <v>27</v>
      </c>
      <c r="B80" s="39"/>
      <c r="C80" s="39"/>
      <c r="D80" s="39"/>
      <c r="E80" s="39"/>
      <c r="F80" s="39"/>
      <c r="G80" s="39"/>
      <c r="H80" s="39"/>
      <c r="I80" s="39" t="s">
        <v>28</v>
      </c>
      <c r="J80" s="39"/>
      <c r="K80" s="39" t="s">
        <v>29</v>
      </c>
      <c r="L80" s="39"/>
      <c r="M80" s="40" t="s">
        <v>30</v>
      </c>
      <c r="N80" s="40"/>
      <c r="O80" s="40"/>
      <c r="P80" s="40" t="s">
        <v>31</v>
      </c>
      <c r="Q80" s="40"/>
      <c r="R80" s="40"/>
      <c r="S80" s="40"/>
      <c r="T80" s="41" t="s">
        <v>32</v>
      </c>
      <c r="U80" s="41"/>
    </row>
    <row r="81" spans="1:21" s="1" customFormat="1" ht="13.5" customHeight="1">
      <c r="A81" s="34" t="s">
        <v>126</v>
      </c>
      <c r="B81" s="34"/>
      <c r="C81" s="34"/>
      <c r="D81" s="34"/>
      <c r="E81" s="34"/>
      <c r="F81" s="34"/>
      <c r="G81" s="34"/>
      <c r="H81" s="34"/>
      <c r="I81" s="35" t="s">
        <v>127</v>
      </c>
      <c r="J81" s="35"/>
      <c r="K81" s="35" t="s">
        <v>35</v>
      </c>
      <c r="L81" s="35"/>
      <c r="M81" s="36">
        <f>1384677.77</f>
        <v>1384677.77</v>
      </c>
      <c r="N81" s="36"/>
      <c r="O81" s="36"/>
      <c r="P81" s="37">
        <f>P76</f>
        <v>1044980.169999999</v>
      </c>
      <c r="Q81" s="37"/>
      <c r="R81" s="37"/>
      <c r="S81" s="37"/>
      <c r="T81" s="38" t="s">
        <v>35</v>
      </c>
      <c r="U81" s="38"/>
    </row>
    <row r="82" spans="1:21" s="1" customFormat="1" ht="13.5" customHeight="1">
      <c r="A82" s="32" t="s">
        <v>128</v>
      </c>
      <c r="B82" s="32"/>
      <c r="C82" s="32"/>
      <c r="D82" s="32"/>
      <c r="E82" s="32"/>
      <c r="F82" s="32"/>
      <c r="G82" s="32"/>
      <c r="H82" s="32"/>
      <c r="I82" s="23" t="s">
        <v>10</v>
      </c>
      <c r="J82" s="23"/>
      <c r="K82" s="23" t="s">
        <v>10</v>
      </c>
      <c r="L82" s="23"/>
      <c r="M82" s="24" t="s">
        <v>10</v>
      </c>
      <c r="N82" s="24"/>
      <c r="O82" s="24"/>
      <c r="P82" s="33" t="s">
        <v>10</v>
      </c>
      <c r="Q82" s="33"/>
      <c r="R82" s="33"/>
      <c r="S82" s="33"/>
      <c r="T82" s="25" t="s">
        <v>10</v>
      </c>
      <c r="U82" s="25"/>
    </row>
    <row r="83" spans="1:21" s="1" customFormat="1" ht="13.5" customHeight="1">
      <c r="A83" s="26" t="s">
        <v>129</v>
      </c>
      <c r="B83" s="26"/>
      <c r="C83" s="26"/>
      <c r="D83" s="26"/>
      <c r="E83" s="26"/>
      <c r="F83" s="26"/>
      <c r="G83" s="26"/>
      <c r="H83" s="26"/>
      <c r="I83" s="27" t="s">
        <v>130</v>
      </c>
      <c r="J83" s="27"/>
      <c r="K83" s="28" t="s">
        <v>35</v>
      </c>
      <c r="L83" s="28"/>
      <c r="M83" s="29">
        <f>-257100</f>
        <v>-257100</v>
      </c>
      <c r="N83" s="29"/>
      <c r="O83" s="29"/>
      <c r="P83" s="30">
        <f>-257100</f>
        <v>-257100</v>
      </c>
      <c r="Q83" s="30"/>
      <c r="R83" s="30"/>
      <c r="S83" s="30"/>
      <c r="T83" s="31">
        <f>0</f>
        <v>0</v>
      </c>
      <c r="U83" s="31"/>
    </row>
    <row r="84" spans="1:21" s="1" customFormat="1" ht="24" customHeight="1">
      <c r="A84" s="14" t="s">
        <v>131</v>
      </c>
      <c r="B84" s="14"/>
      <c r="C84" s="14"/>
      <c r="D84" s="14"/>
      <c r="E84" s="14"/>
      <c r="F84" s="14"/>
      <c r="G84" s="14"/>
      <c r="H84" s="14"/>
      <c r="I84" s="15" t="s">
        <v>130</v>
      </c>
      <c r="J84" s="15"/>
      <c r="K84" s="15" t="s">
        <v>132</v>
      </c>
      <c r="L84" s="15"/>
      <c r="M84" s="16">
        <f>-257100</f>
        <v>-257100</v>
      </c>
      <c r="N84" s="16"/>
      <c r="O84" s="16"/>
      <c r="P84" s="17">
        <f>-257100</f>
        <v>-257100</v>
      </c>
      <c r="Q84" s="17"/>
      <c r="R84" s="17"/>
      <c r="S84" s="17"/>
      <c r="T84" s="19">
        <f>0</f>
        <v>0</v>
      </c>
      <c r="U84" s="19"/>
    </row>
    <row r="85" spans="1:21" s="1" customFormat="1" ht="13.5" customHeight="1">
      <c r="A85" s="14" t="s">
        <v>133</v>
      </c>
      <c r="B85" s="14"/>
      <c r="C85" s="14"/>
      <c r="D85" s="14"/>
      <c r="E85" s="14"/>
      <c r="F85" s="14"/>
      <c r="G85" s="14"/>
      <c r="H85" s="14"/>
      <c r="I85" s="23" t="s">
        <v>134</v>
      </c>
      <c r="J85" s="23"/>
      <c r="K85" s="23" t="s">
        <v>35</v>
      </c>
      <c r="L85" s="23"/>
      <c r="M85" s="24" t="s">
        <v>36</v>
      </c>
      <c r="N85" s="24"/>
      <c r="O85" s="24"/>
      <c r="P85" s="21" t="s">
        <v>36</v>
      </c>
      <c r="Q85" s="21"/>
      <c r="R85" s="21"/>
      <c r="S85" s="21"/>
      <c r="T85" s="25" t="s">
        <v>36</v>
      </c>
      <c r="U85" s="25"/>
    </row>
    <row r="86" spans="1:21" s="1" customFormat="1" ht="13.5" customHeight="1">
      <c r="A86" s="14" t="s">
        <v>10</v>
      </c>
      <c r="B86" s="14"/>
      <c r="C86" s="14"/>
      <c r="D86" s="14"/>
      <c r="E86" s="14"/>
      <c r="F86" s="14"/>
      <c r="G86" s="14"/>
      <c r="H86" s="14"/>
      <c r="I86" s="15" t="s">
        <v>134</v>
      </c>
      <c r="J86" s="15"/>
      <c r="K86" s="15" t="s">
        <v>10</v>
      </c>
      <c r="L86" s="15"/>
      <c r="M86" s="20" t="s">
        <v>36</v>
      </c>
      <c r="N86" s="20"/>
      <c r="O86" s="20"/>
      <c r="P86" s="21" t="s">
        <v>36</v>
      </c>
      <c r="Q86" s="21"/>
      <c r="R86" s="21"/>
      <c r="S86" s="21"/>
      <c r="T86" s="22" t="s">
        <v>36</v>
      </c>
      <c r="U86" s="22"/>
    </row>
    <row r="87" spans="1:21" s="1" customFormat="1" ht="13.5" customHeight="1">
      <c r="A87" s="14" t="s">
        <v>135</v>
      </c>
      <c r="B87" s="14"/>
      <c r="C87" s="14"/>
      <c r="D87" s="14"/>
      <c r="E87" s="14"/>
      <c r="F87" s="14"/>
      <c r="G87" s="14"/>
      <c r="H87" s="14"/>
      <c r="I87" s="15" t="s">
        <v>136</v>
      </c>
      <c r="J87" s="15"/>
      <c r="K87" s="15" t="s">
        <v>137</v>
      </c>
      <c r="L87" s="15"/>
      <c r="M87" s="16">
        <f>1641777.77</f>
        <v>1641777.77</v>
      </c>
      <c r="N87" s="16"/>
      <c r="O87" s="16"/>
      <c r="P87" s="17">
        <f>M87-T87</f>
        <v>1302080.17</v>
      </c>
      <c r="Q87" s="17"/>
      <c r="R87" s="17"/>
      <c r="S87" s="17"/>
      <c r="T87" s="19">
        <f>344712.76-5015.16</f>
        <v>339697.60000000003</v>
      </c>
      <c r="U87" s="19"/>
    </row>
    <row r="88" spans="1:21" s="1" customFormat="1" ht="13.5" customHeight="1">
      <c r="A88" s="14" t="s">
        <v>138</v>
      </c>
      <c r="B88" s="14"/>
      <c r="C88" s="14"/>
      <c r="D88" s="14"/>
      <c r="E88" s="14"/>
      <c r="F88" s="14"/>
      <c r="G88" s="14"/>
      <c r="H88" s="14"/>
      <c r="I88" s="15" t="s">
        <v>139</v>
      </c>
      <c r="J88" s="15"/>
      <c r="K88" s="15" t="s">
        <v>140</v>
      </c>
      <c r="L88" s="15"/>
      <c r="M88" s="16">
        <f>-7685300</f>
        <v>-7685300</v>
      </c>
      <c r="N88" s="16"/>
      <c r="O88" s="16"/>
      <c r="P88" s="17">
        <f>-8011946.59+(-472.6)</f>
        <v>-8012419.1899999995</v>
      </c>
      <c r="Q88" s="17"/>
      <c r="R88" s="17"/>
      <c r="S88" s="17"/>
      <c r="T88" s="18" t="s">
        <v>35</v>
      </c>
      <c r="U88" s="18"/>
    </row>
    <row r="89" spans="1:21" s="1" customFormat="1" ht="13.5" customHeight="1">
      <c r="A89" s="14" t="s">
        <v>141</v>
      </c>
      <c r="B89" s="14"/>
      <c r="C89" s="14"/>
      <c r="D89" s="14"/>
      <c r="E89" s="14"/>
      <c r="F89" s="14"/>
      <c r="G89" s="14"/>
      <c r="H89" s="14"/>
      <c r="I89" s="15" t="s">
        <v>142</v>
      </c>
      <c r="J89" s="15"/>
      <c r="K89" s="15" t="s">
        <v>143</v>
      </c>
      <c r="L89" s="15"/>
      <c r="M89" s="16">
        <f>9327077.77</f>
        <v>9327077.77</v>
      </c>
      <c r="N89" s="16"/>
      <c r="O89" s="16"/>
      <c r="P89" s="17">
        <f>9309011.6+472.6+5015.16</f>
        <v>9314499.36</v>
      </c>
      <c r="Q89" s="17"/>
      <c r="R89" s="17"/>
      <c r="S89" s="17"/>
      <c r="T89" s="18" t="s">
        <v>35</v>
      </c>
      <c r="U89" s="18"/>
    </row>
    <row r="90" spans="1:21" s="1" customFormat="1" ht="13.5" customHeight="1">
      <c r="A90" s="13" t="s">
        <v>10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1:21" s="1" customFormat="1" ht="13.5" customHeight="1">
      <c r="A91" s="8" t="s">
        <v>144</v>
      </c>
      <c r="B91" s="8"/>
      <c r="C91" s="8"/>
      <c r="D91" s="8"/>
      <c r="E91" s="8"/>
      <c r="F91" s="11" t="s">
        <v>10</v>
      </c>
      <c r="G91" s="11"/>
      <c r="H91" s="11"/>
      <c r="I91" s="11"/>
      <c r="J91" s="11"/>
      <c r="K91" s="11" t="s">
        <v>145</v>
      </c>
      <c r="L91" s="11"/>
      <c r="M91" s="11"/>
      <c r="N91" s="11"/>
      <c r="O91" s="8" t="s">
        <v>10</v>
      </c>
      <c r="P91" s="8"/>
      <c r="Q91" s="8"/>
      <c r="R91" s="8"/>
      <c r="S91" s="8"/>
      <c r="T91" s="8"/>
      <c r="U91" s="8"/>
    </row>
    <row r="92" spans="1:21" s="1" customFormat="1" ht="13.5" customHeight="1">
      <c r="A92" s="8" t="s">
        <v>10</v>
      </c>
      <c r="B92" s="8"/>
      <c r="C92" s="8"/>
      <c r="D92" s="8"/>
      <c r="E92" s="8"/>
      <c r="F92" s="5" t="s">
        <v>10</v>
      </c>
      <c r="G92" s="12" t="s">
        <v>146</v>
      </c>
      <c r="H92" s="12"/>
      <c r="I92" s="12"/>
      <c r="J92" s="5" t="s">
        <v>10</v>
      </c>
      <c r="K92" s="5" t="s">
        <v>10</v>
      </c>
      <c r="L92" s="12" t="s">
        <v>147</v>
      </c>
      <c r="M92" s="12"/>
      <c r="N92" s="8" t="s">
        <v>10</v>
      </c>
      <c r="O92" s="8"/>
      <c r="P92" s="8"/>
      <c r="Q92" s="8"/>
      <c r="R92" s="8"/>
      <c r="S92" s="8"/>
      <c r="T92" s="8"/>
      <c r="U92" s="8"/>
    </row>
    <row r="93" spans="1:21" s="1" customFormat="1" ht="7.5" customHeight="1">
      <c r="A93" s="8" t="s">
        <v>10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s="1" customFormat="1" ht="13.5" customHeight="1">
      <c r="A94" s="8" t="s">
        <v>148</v>
      </c>
      <c r="B94" s="8"/>
      <c r="C94" s="8"/>
      <c r="D94" s="8"/>
      <c r="E94" s="8"/>
      <c r="F94" s="11" t="s">
        <v>10</v>
      </c>
      <c r="G94" s="11"/>
      <c r="H94" s="11"/>
      <c r="I94" s="11"/>
      <c r="J94" s="11"/>
      <c r="K94" s="11" t="s">
        <v>149</v>
      </c>
      <c r="L94" s="11"/>
      <c r="M94" s="11"/>
      <c r="N94" s="11"/>
      <c r="O94" s="8" t="s">
        <v>10</v>
      </c>
      <c r="P94" s="8"/>
      <c r="Q94" s="8"/>
      <c r="R94" s="8"/>
      <c r="S94" s="8"/>
      <c r="T94" s="8"/>
      <c r="U94" s="8"/>
    </row>
    <row r="95" spans="1:21" s="1" customFormat="1" ht="13.5" customHeight="1">
      <c r="A95" s="8" t="s">
        <v>10</v>
      </c>
      <c r="B95" s="8"/>
      <c r="C95" s="8"/>
      <c r="D95" s="8"/>
      <c r="E95" s="8"/>
      <c r="F95" s="5" t="s">
        <v>10</v>
      </c>
      <c r="G95" s="12" t="s">
        <v>146</v>
      </c>
      <c r="H95" s="12"/>
      <c r="I95" s="12"/>
      <c r="J95" s="5" t="s">
        <v>10</v>
      </c>
      <c r="K95" s="5" t="s">
        <v>10</v>
      </c>
      <c r="L95" s="12" t="s">
        <v>147</v>
      </c>
      <c r="M95" s="12"/>
      <c r="N95" s="8" t="s">
        <v>10</v>
      </c>
      <c r="O95" s="8"/>
      <c r="P95" s="8"/>
      <c r="Q95" s="8"/>
      <c r="R95" s="8"/>
      <c r="S95" s="8"/>
      <c r="T95" s="8"/>
      <c r="U95" s="8"/>
    </row>
    <row r="96" spans="1:21" s="1" customFormat="1" ht="7.5" customHeight="1">
      <c r="A96" s="8" t="s">
        <v>10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s="1" customFormat="1" ht="13.5" customHeight="1">
      <c r="A97" s="8" t="s">
        <v>150</v>
      </c>
      <c r="B97" s="8"/>
      <c r="C97" s="8"/>
      <c r="D97" s="8"/>
      <c r="E97" s="8"/>
      <c r="F97" s="11" t="s">
        <v>10</v>
      </c>
      <c r="G97" s="11"/>
      <c r="H97" s="11"/>
      <c r="I97" s="11"/>
      <c r="J97" s="11"/>
      <c r="K97" s="11" t="s">
        <v>151</v>
      </c>
      <c r="L97" s="11"/>
      <c r="M97" s="11"/>
      <c r="N97" s="11"/>
      <c r="O97" s="8" t="s">
        <v>10</v>
      </c>
      <c r="P97" s="8"/>
      <c r="Q97" s="8"/>
      <c r="R97" s="8"/>
      <c r="S97" s="8"/>
      <c r="T97" s="8"/>
      <c r="U97" s="8"/>
    </row>
    <row r="98" spans="1:21" s="1" customFormat="1" ht="13.5" customHeight="1">
      <c r="A98" s="8" t="s">
        <v>10</v>
      </c>
      <c r="B98" s="8"/>
      <c r="C98" s="8"/>
      <c r="D98" s="8"/>
      <c r="E98" s="8"/>
      <c r="F98" s="5" t="s">
        <v>10</v>
      </c>
      <c r="G98" s="12" t="s">
        <v>146</v>
      </c>
      <c r="H98" s="12"/>
      <c r="I98" s="12"/>
      <c r="J98" s="5" t="s">
        <v>10</v>
      </c>
      <c r="K98" s="5" t="s">
        <v>10</v>
      </c>
      <c r="L98" s="12" t="s">
        <v>147</v>
      </c>
      <c r="M98" s="12"/>
      <c r="N98" s="8" t="s">
        <v>10</v>
      </c>
      <c r="O98" s="8"/>
      <c r="P98" s="8"/>
      <c r="Q98" s="8"/>
      <c r="R98" s="8"/>
      <c r="S98" s="8"/>
      <c r="T98" s="8"/>
      <c r="U98" s="8"/>
    </row>
    <row r="99" spans="1:21" s="1" customFormat="1" ht="15.75" customHeight="1">
      <c r="A99" s="8" t="s">
        <v>10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s="1" customFormat="1" ht="13.5" customHeight="1">
      <c r="A100" s="9" t="s">
        <v>152</v>
      </c>
      <c r="B100" s="9"/>
      <c r="C100" s="9"/>
      <c r="D100" s="9"/>
      <c r="E100" s="9"/>
      <c r="F100" s="9"/>
      <c r="G100" s="9"/>
      <c r="H100" s="8" t="s">
        <v>10</v>
      </c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s="1" customFormat="1" ht="13.5" customHeight="1">
      <c r="A101" s="10" t="s">
        <v>153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</sheetData>
  <sheetProtection/>
  <mergeCells count="507">
    <mergeCell ref="A1:T1"/>
    <mergeCell ref="A2:T2"/>
    <mergeCell ref="A3:R3"/>
    <mergeCell ref="S3:T3"/>
    <mergeCell ref="A4:C5"/>
    <mergeCell ref="D4:Q5"/>
    <mergeCell ref="R4:T4"/>
    <mergeCell ref="R5:T5"/>
    <mergeCell ref="A6:D6"/>
    <mergeCell ref="E6:Q6"/>
    <mergeCell ref="R6:T6"/>
    <mergeCell ref="B7:T7"/>
    <mergeCell ref="A8:B8"/>
    <mergeCell ref="C8:P8"/>
    <mergeCell ref="Q8:T8"/>
    <mergeCell ref="A9:U9"/>
    <mergeCell ref="A10:H10"/>
    <mergeCell ref="I10:J10"/>
    <mergeCell ref="K10:L10"/>
    <mergeCell ref="M10:O10"/>
    <mergeCell ref="P10:S10"/>
    <mergeCell ref="T10:U10"/>
    <mergeCell ref="A11:H11"/>
    <mergeCell ref="I11:J11"/>
    <mergeCell ref="K11:L11"/>
    <mergeCell ref="M11:O11"/>
    <mergeCell ref="P11:S11"/>
    <mergeCell ref="T11:U11"/>
    <mergeCell ref="A12:H12"/>
    <mergeCell ref="I12:J12"/>
    <mergeCell ref="K12:L12"/>
    <mergeCell ref="M12:O12"/>
    <mergeCell ref="P12:S12"/>
    <mergeCell ref="T12:U12"/>
    <mergeCell ref="A13:H13"/>
    <mergeCell ref="I13:J13"/>
    <mergeCell ref="K13:L13"/>
    <mergeCell ref="M13:O13"/>
    <mergeCell ref="P13:S13"/>
    <mergeCell ref="T13:U13"/>
    <mergeCell ref="A14:H14"/>
    <mergeCell ref="I14:J14"/>
    <mergeCell ref="K14:L14"/>
    <mergeCell ref="M14:O14"/>
    <mergeCell ref="P14:S14"/>
    <mergeCell ref="T14:U14"/>
    <mergeCell ref="A15:H15"/>
    <mergeCell ref="I15:J15"/>
    <mergeCell ref="K15:L15"/>
    <mergeCell ref="M15:O15"/>
    <mergeCell ref="P15:S15"/>
    <mergeCell ref="T15:U15"/>
    <mergeCell ref="A16:H16"/>
    <mergeCell ref="I16:J16"/>
    <mergeCell ref="K16:L16"/>
    <mergeCell ref="M16:O16"/>
    <mergeCell ref="P16:S16"/>
    <mergeCell ref="T16:U16"/>
    <mergeCell ref="A17:H17"/>
    <mergeCell ref="I17:J17"/>
    <mergeCell ref="K17:L17"/>
    <mergeCell ref="M17:O17"/>
    <mergeCell ref="P17:S17"/>
    <mergeCell ref="T17:U17"/>
    <mergeCell ref="A18:H18"/>
    <mergeCell ref="I18:J18"/>
    <mergeCell ref="K18:L18"/>
    <mergeCell ref="M18:O18"/>
    <mergeCell ref="P18:S18"/>
    <mergeCell ref="T18:U18"/>
    <mergeCell ref="A19:H19"/>
    <mergeCell ref="I19:J19"/>
    <mergeCell ref="K19:L19"/>
    <mergeCell ref="M19:O19"/>
    <mergeCell ref="P19:S19"/>
    <mergeCell ref="T19:U19"/>
    <mergeCell ref="A20:H20"/>
    <mergeCell ref="I20:J20"/>
    <mergeCell ref="K20:L20"/>
    <mergeCell ref="M20:O20"/>
    <mergeCell ref="P20:S20"/>
    <mergeCell ref="T20:U20"/>
    <mergeCell ref="A21:H21"/>
    <mergeCell ref="I21:J21"/>
    <mergeCell ref="K21:L21"/>
    <mergeCell ref="M21:O21"/>
    <mergeCell ref="P21:S21"/>
    <mergeCell ref="T21:U21"/>
    <mergeCell ref="A22:H22"/>
    <mergeCell ref="I22:J22"/>
    <mergeCell ref="K22:L22"/>
    <mergeCell ref="M22:O22"/>
    <mergeCell ref="P22:S22"/>
    <mergeCell ref="T22:U22"/>
    <mergeCell ref="A23:H23"/>
    <mergeCell ref="I23:J23"/>
    <mergeCell ref="K23:L23"/>
    <mergeCell ref="M23:O23"/>
    <mergeCell ref="P23:S23"/>
    <mergeCell ref="T23:U23"/>
    <mergeCell ref="A24:H24"/>
    <mergeCell ref="I24:J24"/>
    <mergeCell ref="K24:L24"/>
    <mergeCell ref="M24:O24"/>
    <mergeCell ref="P24:S24"/>
    <mergeCell ref="T24:U24"/>
    <mergeCell ref="A25:H25"/>
    <mergeCell ref="I25:J25"/>
    <mergeCell ref="K25:L25"/>
    <mergeCell ref="M25:O25"/>
    <mergeCell ref="P25:S25"/>
    <mergeCell ref="T25:U25"/>
    <mergeCell ref="A26:H26"/>
    <mergeCell ref="I26:J26"/>
    <mergeCell ref="K26:L26"/>
    <mergeCell ref="M26:O26"/>
    <mergeCell ref="P26:S26"/>
    <mergeCell ref="T26:U26"/>
    <mergeCell ref="A27:H27"/>
    <mergeCell ref="I27:J27"/>
    <mergeCell ref="K27:L27"/>
    <mergeCell ref="M27:O27"/>
    <mergeCell ref="P27:S27"/>
    <mergeCell ref="T27:U27"/>
    <mergeCell ref="A28:H28"/>
    <mergeCell ref="I28:J28"/>
    <mergeCell ref="K28:L28"/>
    <mergeCell ref="M28:O28"/>
    <mergeCell ref="P28:S28"/>
    <mergeCell ref="T28:U28"/>
    <mergeCell ref="A29:H29"/>
    <mergeCell ref="I29:J29"/>
    <mergeCell ref="K29:L29"/>
    <mergeCell ref="M29:O29"/>
    <mergeCell ref="P29:S29"/>
    <mergeCell ref="T29:U29"/>
    <mergeCell ref="A30:H30"/>
    <mergeCell ref="I30:J30"/>
    <mergeCell ref="K30:L30"/>
    <mergeCell ref="M30:O30"/>
    <mergeCell ref="P30:S30"/>
    <mergeCell ref="T30:U30"/>
    <mergeCell ref="A31:H31"/>
    <mergeCell ref="I31:J31"/>
    <mergeCell ref="K31:L31"/>
    <mergeCell ref="M31:O31"/>
    <mergeCell ref="P31:S31"/>
    <mergeCell ref="T31:U31"/>
    <mergeCell ref="A32:H32"/>
    <mergeCell ref="I32:J32"/>
    <mergeCell ref="K32:L32"/>
    <mergeCell ref="M32:O32"/>
    <mergeCell ref="P32:S32"/>
    <mergeCell ref="T32:U32"/>
    <mergeCell ref="A33:H33"/>
    <mergeCell ref="I33:J33"/>
    <mergeCell ref="K33:L33"/>
    <mergeCell ref="M33:O33"/>
    <mergeCell ref="P33:S33"/>
    <mergeCell ref="T33:U33"/>
    <mergeCell ref="A34:H34"/>
    <mergeCell ref="I34:J34"/>
    <mergeCell ref="K34:L34"/>
    <mergeCell ref="M34:O34"/>
    <mergeCell ref="P34:S34"/>
    <mergeCell ref="T34:U34"/>
    <mergeCell ref="A35:H35"/>
    <mergeCell ref="I35:J35"/>
    <mergeCell ref="K35:L35"/>
    <mergeCell ref="M35:O35"/>
    <mergeCell ref="P35:S35"/>
    <mergeCell ref="T35:U35"/>
    <mergeCell ref="A36:H36"/>
    <mergeCell ref="I36:J36"/>
    <mergeCell ref="K36:L36"/>
    <mergeCell ref="M36:O36"/>
    <mergeCell ref="P36:S36"/>
    <mergeCell ref="T36:U36"/>
    <mergeCell ref="A37:H37"/>
    <mergeCell ref="I37:J37"/>
    <mergeCell ref="K37:L37"/>
    <mergeCell ref="M37:O37"/>
    <mergeCell ref="P37:S37"/>
    <mergeCell ref="T37:U37"/>
    <mergeCell ref="A38:U38"/>
    <mergeCell ref="A39:U39"/>
    <mergeCell ref="A40:H40"/>
    <mergeCell ref="I40:J40"/>
    <mergeCell ref="K40:L40"/>
    <mergeCell ref="M40:O40"/>
    <mergeCell ref="P40:S40"/>
    <mergeCell ref="T40:U40"/>
    <mergeCell ref="A41:H41"/>
    <mergeCell ref="I41:J41"/>
    <mergeCell ref="K41:L41"/>
    <mergeCell ref="M41:O41"/>
    <mergeCell ref="P41:S41"/>
    <mergeCell ref="T41:U41"/>
    <mergeCell ref="A42:H42"/>
    <mergeCell ref="I42:J42"/>
    <mergeCell ref="K42:L42"/>
    <mergeCell ref="M42:O42"/>
    <mergeCell ref="P42:S42"/>
    <mergeCell ref="T42:U42"/>
    <mergeCell ref="A43:H43"/>
    <mergeCell ref="I43:J43"/>
    <mergeCell ref="K43:L43"/>
    <mergeCell ref="M43:O43"/>
    <mergeCell ref="P43:S43"/>
    <mergeCell ref="T43:U43"/>
    <mergeCell ref="A44:H44"/>
    <mergeCell ref="I44:J44"/>
    <mergeCell ref="K44:L44"/>
    <mergeCell ref="M44:O44"/>
    <mergeCell ref="P44:S44"/>
    <mergeCell ref="T44:U44"/>
    <mergeCell ref="A45:H45"/>
    <mergeCell ref="I45:J45"/>
    <mergeCell ref="K45:L45"/>
    <mergeCell ref="M45:O45"/>
    <mergeCell ref="P45:S45"/>
    <mergeCell ref="T45:U45"/>
    <mergeCell ref="A46:H46"/>
    <mergeCell ref="I46:J46"/>
    <mergeCell ref="K46:L46"/>
    <mergeCell ref="M46:O46"/>
    <mergeCell ref="P46:S46"/>
    <mergeCell ref="T46:U46"/>
    <mergeCell ref="A47:H47"/>
    <mergeCell ref="I47:J47"/>
    <mergeCell ref="K47:L47"/>
    <mergeCell ref="M47:O47"/>
    <mergeCell ref="P47:S47"/>
    <mergeCell ref="T47:U47"/>
    <mergeCell ref="A48:H48"/>
    <mergeCell ref="I48:J48"/>
    <mergeCell ref="K48:L48"/>
    <mergeCell ref="M48:O48"/>
    <mergeCell ref="P48:S48"/>
    <mergeCell ref="T48:U48"/>
    <mergeCell ref="A49:H49"/>
    <mergeCell ref="I49:J49"/>
    <mergeCell ref="K49:L49"/>
    <mergeCell ref="M49:O49"/>
    <mergeCell ref="P49:S49"/>
    <mergeCell ref="T49:U49"/>
    <mergeCell ref="A50:H50"/>
    <mergeCell ref="I50:J50"/>
    <mergeCell ref="K50:L50"/>
    <mergeCell ref="M50:O50"/>
    <mergeCell ref="P50:S50"/>
    <mergeCell ref="T50:U50"/>
    <mergeCell ref="A51:H51"/>
    <mergeCell ref="I51:J51"/>
    <mergeCell ref="K51:L51"/>
    <mergeCell ref="M51:O51"/>
    <mergeCell ref="P51:S51"/>
    <mergeCell ref="T51:U51"/>
    <mergeCell ref="A52:H52"/>
    <mergeCell ref="I52:J52"/>
    <mergeCell ref="K52:L52"/>
    <mergeCell ref="M52:O52"/>
    <mergeCell ref="P52:S52"/>
    <mergeCell ref="T52:U52"/>
    <mergeCell ref="A53:H53"/>
    <mergeCell ref="I53:J53"/>
    <mergeCell ref="K53:L53"/>
    <mergeCell ref="M53:O53"/>
    <mergeCell ref="P53:S53"/>
    <mergeCell ref="T53:U53"/>
    <mergeCell ref="A54:H54"/>
    <mergeCell ref="I54:J54"/>
    <mergeCell ref="K54:L54"/>
    <mergeCell ref="M54:O54"/>
    <mergeCell ref="P54:S54"/>
    <mergeCell ref="T54:U54"/>
    <mergeCell ref="A55:H55"/>
    <mergeCell ref="I55:J55"/>
    <mergeCell ref="K55:L55"/>
    <mergeCell ref="M55:O55"/>
    <mergeCell ref="P55:S55"/>
    <mergeCell ref="T55:U55"/>
    <mergeCell ref="A56:H56"/>
    <mergeCell ref="I56:J56"/>
    <mergeCell ref="K56:L56"/>
    <mergeCell ref="M56:O56"/>
    <mergeCell ref="P56:S56"/>
    <mergeCell ref="T56:U56"/>
    <mergeCell ref="A57:H57"/>
    <mergeCell ref="I57:J57"/>
    <mergeCell ref="K57:L57"/>
    <mergeCell ref="M57:O57"/>
    <mergeCell ref="P57:S57"/>
    <mergeCell ref="T57:U57"/>
    <mergeCell ref="A58:H58"/>
    <mergeCell ref="I58:J58"/>
    <mergeCell ref="K58:L58"/>
    <mergeCell ref="M58:O58"/>
    <mergeCell ref="P58:S58"/>
    <mergeCell ref="T58:U58"/>
    <mergeCell ref="A59:H59"/>
    <mergeCell ref="I59:J59"/>
    <mergeCell ref="K59:L59"/>
    <mergeCell ref="M59:O59"/>
    <mergeCell ref="P59:S59"/>
    <mergeCell ref="T59:U59"/>
    <mergeCell ref="A60:H60"/>
    <mergeCell ref="I60:J60"/>
    <mergeCell ref="K60:L60"/>
    <mergeCell ref="M60:O60"/>
    <mergeCell ref="P60:S60"/>
    <mergeCell ref="T60:U60"/>
    <mergeCell ref="A61:H61"/>
    <mergeCell ref="I61:J61"/>
    <mergeCell ref="K61:L61"/>
    <mergeCell ref="M61:O61"/>
    <mergeCell ref="P61:S61"/>
    <mergeCell ref="T61:U61"/>
    <mergeCell ref="A62:H62"/>
    <mergeCell ref="I62:J62"/>
    <mergeCell ref="K62:L62"/>
    <mergeCell ref="M62:O62"/>
    <mergeCell ref="P62:S62"/>
    <mergeCell ref="T62:U62"/>
    <mergeCell ref="A63:H63"/>
    <mergeCell ref="I63:J63"/>
    <mergeCell ref="K63:L63"/>
    <mergeCell ref="M63:O63"/>
    <mergeCell ref="P63:S63"/>
    <mergeCell ref="T63:U63"/>
    <mergeCell ref="A64:H64"/>
    <mergeCell ref="I64:J64"/>
    <mergeCell ref="K64:L64"/>
    <mergeCell ref="M64:O64"/>
    <mergeCell ref="P64:S64"/>
    <mergeCell ref="T64:U64"/>
    <mergeCell ref="A65:H65"/>
    <mergeCell ref="I65:J65"/>
    <mergeCell ref="K65:L65"/>
    <mergeCell ref="M65:O65"/>
    <mergeCell ref="P65:S65"/>
    <mergeCell ref="T65:U65"/>
    <mergeCell ref="A66:H66"/>
    <mergeCell ref="I66:J66"/>
    <mergeCell ref="K66:L66"/>
    <mergeCell ref="M66:O66"/>
    <mergeCell ref="P66:S66"/>
    <mergeCell ref="T66:U66"/>
    <mergeCell ref="A67:H67"/>
    <mergeCell ref="I67:J67"/>
    <mergeCell ref="K67:L67"/>
    <mergeCell ref="M67:O67"/>
    <mergeCell ref="P67:S67"/>
    <mergeCell ref="T67:U67"/>
    <mergeCell ref="A68:H68"/>
    <mergeCell ref="I68:J68"/>
    <mergeCell ref="K68:L68"/>
    <mergeCell ref="M68:O68"/>
    <mergeCell ref="P68:S68"/>
    <mergeCell ref="T68:U68"/>
    <mergeCell ref="A69:H69"/>
    <mergeCell ref="I69:J69"/>
    <mergeCell ref="K69:L69"/>
    <mergeCell ref="M69:O69"/>
    <mergeCell ref="P69:S69"/>
    <mergeCell ref="T69:U69"/>
    <mergeCell ref="A70:H70"/>
    <mergeCell ref="I70:J70"/>
    <mergeCell ref="K70:L70"/>
    <mergeCell ref="M70:O70"/>
    <mergeCell ref="P70:S70"/>
    <mergeCell ref="T70:U70"/>
    <mergeCell ref="A71:H71"/>
    <mergeCell ref="I71:J71"/>
    <mergeCell ref="K71:L71"/>
    <mergeCell ref="M71:O71"/>
    <mergeCell ref="P71:S71"/>
    <mergeCell ref="T71:U71"/>
    <mergeCell ref="A72:H72"/>
    <mergeCell ref="I72:J72"/>
    <mergeCell ref="K72:L72"/>
    <mergeCell ref="M72:O72"/>
    <mergeCell ref="P72:S72"/>
    <mergeCell ref="T72:U72"/>
    <mergeCell ref="A73:H73"/>
    <mergeCell ref="I73:J73"/>
    <mergeCell ref="K73:L73"/>
    <mergeCell ref="M73:O73"/>
    <mergeCell ref="P73:S73"/>
    <mergeCell ref="T73:U73"/>
    <mergeCell ref="A74:H74"/>
    <mergeCell ref="I74:J74"/>
    <mergeCell ref="K74:L74"/>
    <mergeCell ref="M74:O74"/>
    <mergeCell ref="P74:S74"/>
    <mergeCell ref="T74:U74"/>
    <mergeCell ref="A75:H75"/>
    <mergeCell ref="I75:J75"/>
    <mergeCell ref="K75:L75"/>
    <mergeCell ref="M75:O75"/>
    <mergeCell ref="P75:S75"/>
    <mergeCell ref="T75:U75"/>
    <mergeCell ref="A76:H76"/>
    <mergeCell ref="I76:J76"/>
    <mergeCell ref="K76:L76"/>
    <mergeCell ref="M76:O76"/>
    <mergeCell ref="P76:S76"/>
    <mergeCell ref="T76:U76"/>
    <mergeCell ref="A77:U77"/>
    <mergeCell ref="A78:U78"/>
    <mergeCell ref="A79:H79"/>
    <mergeCell ref="I79:J79"/>
    <mergeCell ref="K79:L79"/>
    <mergeCell ref="M79:O79"/>
    <mergeCell ref="P79:S79"/>
    <mergeCell ref="T79:U79"/>
    <mergeCell ref="A80:H80"/>
    <mergeCell ref="I80:J80"/>
    <mergeCell ref="K80:L80"/>
    <mergeCell ref="M80:O80"/>
    <mergeCell ref="P80:S80"/>
    <mergeCell ref="T80:U80"/>
    <mergeCell ref="A81:H81"/>
    <mergeCell ref="I81:J81"/>
    <mergeCell ref="K81:L81"/>
    <mergeCell ref="M81:O81"/>
    <mergeCell ref="P81:S81"/>
    <mergeCell ref="T81:U81"/>
    <mergeCell ref="A82:H82"/>
    <mergeCell ref="I82:J82"/>
    <mergeCell ref="K82:L82"/>
    <mergeCell ref="M82:O82"/>
    <mergeCell ref="P82:S82"/>
    <mergeCell ref="T82:U82"/>
    <mergeCell ref="A83:H83"/>
    <mergeCell ref="I83:J83"/>
    <mergeCell ref="K83:L83"/>
    <mergeCell ref="M83:O83"/>
    <mergeCell ref="P83:S83"/>
    <mergeCell ref="T83:U83"/>
    <mergeCell ref="A84:H84"/>
    <mergeCell ref="I84:J84"/>
    <mergeCell ref="K84:L84"/>
    <mergeCell ref="M84:O84"/>
    <mergeCell ref="P84:S84"/>
    <mergeCell ref="T84:U84"/>
    <mergeCell ref="A85:H85"/>
    <mergeCell ref="I85:J85"/>
    <mergeCell ref="K85:L85"/>
    <mergeCell ref="M85:O85"/>
    <mergeCell ref="P85:S85"/>
    <mergeCell ref="T85:U85"/>
    <mergeCell ref="A86:H86"/>
    <mergeCell ref="I86:J86"/>
    <mergeCell ref="K86:L86"/>
    <mergeCell ref="M86:O86"/>
    <mergeCell ref="P86:S86"/>
    <mergeCell ref="T86:U86"/>
    <mergeCell ref="A87:H87"/>
    <mergeCell ref="I87:J87"/>
    <mergeCell ref="K87:L87"/>
    <mergeCell ref="M87:O87"/>
    <mergeCell ref="P87:S87"/>
    <mergeCell ref="T87:U87"/>
    <mergeCell ref="A88:H88"/>
    <mergeCell ref="I88:J88"/>
    <mergeCell ref="K88:L88"/>
    <mergeCell ref="M88:O88"/>
    <mergeCell ref="P88:S88"/>
    <mergeCell ref="T88:U88"/>
    <mergeCell ref="N92:U92"/>
    <mergeCell ref="A89:H89"/>
    <mergeCell ref="I89:J89"/>
    <mergeCell ref="K89:L89"/>
    <mergeCell ref="M89:O89"/>
    <mergeCell ref="P89:S89"/>
    <mergeCell ref="T89:U89"/>
    <mergeCell ref="L95:M95"/>
    <mergeCell ref="N95:U95"/>
    <mergeCell ref="A90:U90"/>
    <mergeCell ref="A91:E91"/>
    <mergeCell ref="F91:J91"/>
    <mergeCell ref="K91:N91"/>
    <mergeCell ref="O91:U91"/>
    <mergeCell ref="A92:E92"/>
    <mergeCell ref="G92:I92"/>
    <mergeCell ref="L92:M92"/>
    <mergeCell ref="G98:I98"/>
    <mergeCell ref="L98:M98"/>
    <mergeCell ref="N98:U98"/>
    <mergeCell ref="A93:U93"/>
    <mergeCell ref="A94:E94"/>
    <mergeCell ref="F94:J94"/>
    <mergeCell ref="K94:N94"/>
    <mergeCell ref="O94:U94"/>
    <mergeCell ref="A95:E95"/>
    <mergeCell ref="G95:I95"/>
    <mergeCell ref="A99:U99"/>
    <mergeCell ref="A100:G100"/>
    <mergeCell ref="H100:U100"/>
    <mergeCell ref="A101:U101"/>
    <mergeCell ref="A96:U96"/>
    <mergeCell ref="A97:E97"/>
    <mergeCell ref="F97:J97"/>
    <mergeCell ref="K97:N97"/>
    <mergeCell ref="O97:U97"/>
    <mergeCell ref="A98:E98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я</cp:lastModifiedBy>
  <dcterms:created xsi:type="dcterms:W3CDTF">2022-01-12T10:49:13Z</dcterms:created>
  <dcterms:modified xsi:type="dcterms:W3CDTF">2022-01-12T12:48:24Z</dcterms:modified>
  <cp:category/>
  <cp:version/>
  <cp:contentType/>
  <cp:contentStatus/>
</cp:coreProperties>
</file>